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mc:AlternateContent xmlns:mc="http://schemas.openxmlformats.org/markup-compatibility/2006">
    <mc:Choice Requires="x15">
      <x15ac:absPath xmlns:x15ac="http://schemas.microsoft.com/office/spreadsheetml/2010/11/ac" url="https://els1-my.sharepoint.com/personal/m_coremans_indicator-larcier_be/Documents/Docs Alfresco/"/>
    </mc:Choice>
  </mc:AlternateContent>
  <xr:revisionPtr revIDLastSave="0" documentId="8_{8A13CEE7-FB12-4F5D-BE8C-8A0E63EB9D29}" xr6:coauthVersionLast="45" xr6:coauthVersionMax="45" xr10:uidLastSave="{00000000-0000-0000-0000-000000000000}"/>
  <bookViews>
    <workbookView showSheetTabs="0" xWindow="-120" yWindow="-120" windowWidth="29040" windowHeight="15990" tabRatio="780" xr2:uid="{00000000-000D-0000-FFFF-FFFF00000000}"/>
  </bookViews>
  <sheets>
    <sheet name="Home" sheetId="43" r:id="rId1"/>
    <sheet name="1" sheetId="36" r:id="rId2"/>
    <sheet name="calc" sheetId="35" state="veryHidden" r:id="rId3"/>
  </sheets>
  <externalReferences>
    <externalReference r:id="rId4"/>
    <externalReference r:id="rId5"/>
  </externalReferences>
  <definedNames>
    <definedName name="____lp2" localSheetId="0">'[1]1'!$F$8</definedName>
    <definedName name="____lp2">'1'!$F$8</definedName>
    <definedName name="____lp2.2">#REF!</definedName>
    <definedName name="___lp2" localSheetId="0">'[1]1'!$F$8</definedName>
    <definedName name="___lp2">'1'!$F$8</definedName>
    <definedName name="___lp2.2">#REF!</definedName>
    <definedName name="gt" localSheetId="0">'[1]1'!$F$6</definedName>
    <definedName name="gt">'1'!$F$6</definedName>
    <definedName name="gt.2">#REF!</definedName>
    <definedName name="Leeftijd_uitkering">IF([2]calc!$B$12=1,OFFSET([2]calc!$J$18,,,4),OFFSET([2]calc!$J$18,,,9))</definedName>
    <definedName name="_xlnm.Print_Area" localSheetId="1">'1'!$B$2:$F$38</definedName>
    <definedName name="_xlnm.Print_Area" localSheetId="0">Home!$C$3:$R$24</definedName>
    <definedName name="_xlnm.Print_Titles" localSheetId="1">'1'!$2:$14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4" i="35" l="1"/>
  <c r="V24" i="35"/>
  <c r="W23" i="35"/>
  <c r="V23" i="35"/>
  <c r="E22" i="35"/>
  <c r="F10" i="36" l="1"/>
  <c r="E19" i="35" l="1"/>
  <c r="E20" i="35"/>
  <c r="E18" i="35"/>
  <c r="C14" i="36" l="1"/>
  <c r="D23" i="36" l="1"/>
  <c r="D25" i="36"/>
  <c r="B37" i="36" l="1"/>
  <c r="E17" i="35"/>
  <c r="E16" i="35"/>
  <c r="P79" i="35" l="1"/>
  <c r="P80" i="35"/>
  <c r="P81" i="35"/>
  <c r="P82" i="35"/>
  <c r="P83" i="35"/>
  <c r="D79" i="35"/>
  <c r="D80" i="35"/>
  <c r="D81" i="35"/>
  <c r="D82" i="35"/>
  <c r="D83" i="35"/>
  <c r="J11" i="36"/>
  <c r="O26" i="35" l="1"/>
  <c r="B18" i="36" s="1"/>
  <c r="C17" i="36"/>
  <c r="G4" i="35"/>
  <c r="G5" i="35"/>
  <c r="G6" i="35"/>
  <c r="G7" i="35"/>
  <c r="G8" i="35"/>
  <c r="G9" i="35"/>
  <c r="G10" i="35"/>
  <c r="E23" i="35"/>
  <c r="B25" i="36" s="1"/>
  <c r="E24" i="35"/>
  <c r="B23" i="36" s="1"/>
  <c r="E25" i="35"/>
  <c r="B33" i="36" s="1"/>
  <c r="C18" i="36" l="1"/>
  <c r="D27" i="35"/>
  <c r="B32" i="36"/>
  <c r="C19" i="36"/>
  <c r="F17" i="36"/>
  <c r="D28" i="35"/>
  <c r="F18" i="36"/>
  <c r="C20" i="36"/>
  <c r="F23" i="36" s="1"/>
  <c r="F25" i="36" l="1"/>
  <c r="F24" i="36" l="1"/>
  <c r="F26" i="36" s="1"/>
  <c r="D90" i="35"/>
  <c r="D135" i="35" s="1"/>
  <c r="G90" i="35" l="1"/>
  <c r="E91" i="35" s="1"/>
  <c r="F91" i="35" s="1"/>
  <c r="G91" i="35" l="1"/>
  <c r="E92" i="35" l="1"/>
  <c r="F92" i="35" s="1"/>
  <c r="G92" i="35" s="1"/>
  <c r="E93" i="35" l="1"/>
  <c r="F93" i="35" s="1"/>
  <c r="G93" i="35" l="1"/>
  <c r="E94" i="35" l="1"/>
  <c r="F94" i="35" s="1"/>
  <c r="G94" i="35" l="1"/>
  <c r="E95" i="35" l="1"/>
  <c r="F95" i="35" s="1"/>
  <c r="G95" i="35" l="1"/>
  <c r="E96" i="35" l="1"/>
  <c r="F96" i="35" s="1"/>
  <c r="G96" i="35" s="1"/>
  <c r="E97" i="35" l="1"/>
  <c r="F97" i="35" s="1"/>
  <c r="G97" i="35" l="1"/>
  <c r="E98" i="35" l="1"/>
  <c r="F98" i="35" s="1"/>
  <c r="G98" i="35" l="1"/>
  <c r="E99" i="35" l="1"/>
  <c r="F99" i="35" l="1"/>
  <c r="G99" i="35" s="1"/>
  <c r="E100" i="35" l="1"/>
  <c r="F100" i="35" s="1"/>
  <c r="G100" i="35" s="1"/>
  <c r="E101" i="35" l="1"/>
  <c r="F101" i="35" s="1"/>
  <c r="G101" i="35" l="1"/>
  <c r="E102" i="35" l="1"/>
  <c r="F102" i="35" s="1"/>
  <c r="G102" i="35" s="1"/>
  <c r="E103" i="35" l="1"/>
  <c r="F103" i="35" s="1"/>
  <c r="G103" i="35" s="1"/>
  <c r="E104" i="35" l="1"/>
  <c r="F104" i="35" s="1"/>
  <c r="G104" i="35" l="1"/>
  <c r="E105" i="35" l="1"/>
  <c r="F105" i="35" s="1"/>
  <c r="G105" i="35" l="1"/>
  <c r="E106" i="35" l="1"/>
  <c r="F106" i="35" s="1"/>
  <c r="G106" i="35" s="1"/>
  <c r="E107" i="35" l="1"/>
  <c r="F107" i="35" s="1"/>
  <c r="G107" i="35" l="1"/>
  <c r="E108" i="35" l="1"/>
  <c r="F108" i="35" s="1"/>
  <c r="G108" i="35" l="1"/>
  <c r="E109" i="35" l="1"/>
  <c r="F109" i="35" s="1"/>
  <c r="G109" i="35" l="1"/>
  <c r="E110" i="35" l="1"/>
  <c r="F110" i="35" s="1"/>
  <c r="G110" i="35" l="1"/>
  <c r="E111" i="35" l="1"/>
  <c r="F111" i="35" s="1"/>
  <c r="G111" i="35" l="1"/>
  <c r="E112" i="35" l="1"/>
  <c r="F112" i="35" s="1"/>
  <c r="G112" i="35" l="1"/>
  <c r="E113" i="35" l="1"/>
  <c r="F113" i="35" s="1"/>
  <c r="G113" i="35" l="1"/>
  <c r="E114" i="35" l="1"/>
  <c r="F114" i="35" s="1"/>
  <c r="G114" i="35" l="1"/>
  <c r="E115" i="35" s="1"/>
  <c r="F115" i="35" l="1"/>
  <c r="G115" i="35" s="1"/>
  <c r="E116" i="35" l="1"/>
  <c r="F116" i="35" s="1"/>
  <c r="G116" i="35" l="1"/>
  <c r="E117" i="35" l="1"/>
  <c r="F117" i="35" s="1"/>
  <c r="G117" i="35" l="1"/>
  <c r="E118" i="35" l="1"/>
  <c r="F118" i="35" s="1"/>
  <c r="G118" i="35" l="1"/>
  <c r="E119" i="35" l="1"/>
  <c r="F119" i="35" s="1"/>
  <c r="G119" i="35" s="1"/>
  <c r="E120" i="35" l="1"/>
  <c r="F120" i="35" s="1"/>
  <c r="G120" i="35" l="1"/>
  <c r="E121" i="35" l="1"/>
  <c r="F121" i="35" s="1"/>
  <c r="G121" i="35" l="1"/>
  <c r="E122" i="35" l="1"/>
  <c r="F122" i="35" s="1"/>
  <c r="G122" i="35" s="1"/>
  <c r="E123" i="35" l="1"/>
  <c r="F123" i="35" s="1"/>
  <c r="G123" i="35" l="1"/>
  <c r="E124" i="35" l="1"/>
  <c r="F124" i="35" s="1"/>
  <c r="G124" i="35" l="1"/>
  <c r="E125" i="35" l="1"/>
  <c r="F125" i="35" l="1"/>
  <c r="G125" i="35" s="1"/>
  <c r="E126" i="35" l="1"/>
  <c r="F126" i="35" s="1"/>
  <c r="G126" i="35" l="1"/>
  <c r="E127" i="35" l="1"/>
  <c r="F127" i="35" s="1"/>
  <c r="G127" i="35" l="1"/>
  <c r="E128" i="35" l="1"/>
  <c r="F128" i="35" s="1"/>
  <c r="G128" i="35" s="1"/>
  <c r="D78" i="35"/>
  <c r="P78" i="35"/>
  <c r="P77" i="35"/>
  <c r="D77" i="35"/>
  <c r="P76" i="35"/>
  <c r="D76" i="35"/>
  <c r="D75" i="35"/>
  <c r="P75" i="35"/>
  <c r="P74" i="35"/>
  <c r="D74" i="35"/>
  <c r="D73" i="35"/>
  <c r="P73" i="35"/>
  <c r="D72" i="35"/>
  <c r="P72" i="35"/>
  <c r="P71" i="35"/>
  <c r="D71" i="35"/>
  <c r="P70" i="35"/>
  <c r="D70" i="35"/>
  <c r="D69" i="35"/>
  <c r="P69" i="35"/>
  <c r="D68" i="35"/>
  <c r="P68" i="35"/>
  <c r="D67" i="35"/>
  <c r="P67" i="35"/>
  <c r="P66" i="35"/>
  <c r="D66" i="35"/>
  <c r="D65" i="35"/>
  <c r="P65" i="35"/>
  <c r="P64" i="35"/>
  <c r="D64" i="35"/>
  <c r="D63" i="35"/>
  <c r="P63" i="35"/>
  <c r="E129" i="35" l="1"/>
  <c r="F129" i="35" s="1"/>
  <c r="G129" i="35" l="1"/>
  <c r="E130" i="35" l="1"/>
  <c r="F130" i="35" l="1"/>
  <c r="G130" i="35" s="1"/>
  <c r="E131" i="35" s="1"/>
  <c r="F131" i="35" l="1"/>
  <c r="G131" i="35" s="1"/>
  <c r="E132" i="35" l="1"/>
  <c r="F132" i="35" l="1"/>
  <c r="G132" i="35" s="1"/>
  <c r="E133" i="35" l="1"/>
  <c r="F133" i="35" l="1"/>
  <c r="G133" i="35" l="1"/>
  <c r="P62" i="35"/>
  <c r="D62" i="35"/>
  <c r="D61" i="35"/>
  <c r="P61" i="35"/>
  <c r="D60" i="35"/>
  <c r="P60" i="35"/>
  <c r="P59" i="35"/>
  <c r="D59" i="35"/>
  <c r="P51" i="35"/>
  <c r="D54" i="35"/>
  <c r="D51" i="35"/>
  <c r="P45" i="35"/>
  <c r="D56" i="35"/>
  <c r="P47" i="35"/>
  <c r="P50" i="35"/>
  <c r="P44" i="35"/>
  <c r="P52" i="35"/>
  <c r="D55" i="35"/>
  <c r="D44" i="35"/>
  <c r="D52" i="35"/>
  <c r="P53" i="35"/>
  <c r="D45" i="35"/>
  <c r="D53" i="35"/>
  <c r="D58" i="35"/>
  <c r="P46" i="35"/>
  <c r="P54" i="35"/>
  <c r="D57" i="35"/>
  <c r="D46" i="35"/>
  <c r="P55" i="35"/>
  <c r="D47" i="35"/>
  <c r="D50" i="35"/>
  <c r="P48" i="35"/>
  <c r="P56" i="35"/>
  <c r="D48" i="35"/>
  <c r="P49" i="35"/>
  <c r="P57" i="35"/>
  <c r="D49" i="35"/>
  <c r="P58" i="35"/>
  <c r="E134" i="35" l="1"/>
  <c r="E135" i="35" s="1"/>
  <c r="C23" i="36" s="1"/>
  <c r="F134" i="35" l="1"/>
  <c r="F135" i="35" s="1"/>
  <c r="G135" i="35" s="1"/>
  <c r="C24" i="36" l="1"/>
  <c r="D26" i="35"/>
  <c r="D31" i="36"/>
  <c r="F31" i="36" s="1"/>
  <c r="C25" i="36"/>
  <c r="G134" i="35"/>
  <c r="P43" i="35" l="1"/>
  <c r="D43" i="35"/>
  <c r="P42" i="35"/>
  <c r="D42" i="35"/>
  <c r="D41" i="35"/>
  <c r="P41" i="35"/>
  <c r="P40" i="35"/>
  <c r="D40" i="35"/>
  <c r="C26" i="36"/>
  <c r="C27" i="36" s="1"/>
  <c r="P39" i="35"/>
  <c r="D39" i="35"/>
  <c r="D84" i="35" l="1"/>
  <c r="G39" i="35"/>
  <c r="R39" i="35"/>
  <c r="P84" i="35"/>
  <c r="Q39" i="35"/>
  <c r="S39" i="35" l="1"/>
  <c r="Q40" i="35" s="1"/>
  <c r="R40" i="35" s="1"/>
  <c r="S40" i="35" s="1"/>
  <c r="E40" i="35"/>
  <c r="F40" i="35" s="1"/>
  <c r="Q41" i="35" l="1"/>
  <c r="R41" i="35" s="1"/>
  <c r="S41" i="35" s="1"/>
  <c r="G40" i="35"/>
  <c r="Q42" i="35" l="1"/>
  <c r="R42" i="35" s="1"/>
  <c r="S42" i="35" s="1"/>
  <c r="Q43" i="35" s="1"/>
  <c r="R43" i="35" s="1"/>
  <c r="E41" i="35"/>
  <c r="F41" i="35" s="1"/>
  <c r="G41" i="35" l="1"/>
  <c r="S43" i="35"/>
  <c r="E42" i="35" l="1"/>
  <c r="F42" i="35" s="1"/>
  <c r="Q44" i="35"/>
  <c r="R44" i="35" s="1"/>
  <c r="S44" i="35" s="1"/>
  <c r="G42" i="35" l="1"/>
  <c r="Q45" i="35"/>
  <c r="R45" i="35" s="1"/>
  <c r="E43" i="35" l="1"/>
  <c r="F43" i="35" s="1"/>
  <c r="G43" i="35" s="1"/>
  <c r="S45" i="35"/>
  <c r="E44" i="35" l="1"/>
  <c r="F44" i="35" s="1"/>
  <c r="G44" i="35" s="1"/>
  <c r="Q46" i="35"/>
  <c r="R46" i="35" s="1"/>
  <c r="S46" i="35" s="1"/>
  <c r="E45" i="35" l="1"/>
  <c r="F45" i="35" s="1"/>
  <c r="Q47" i="35"/>
  <c r="R47" i="35" s="1"/>
  <c r="S47" i="35" s="1"/>
  <c r="Q48" i="35" s="1"/>
  <c r="G45" i="35" l="1"/>
  <c r="R48" i="35"/>
  <c r="S48" i="35" s="1"/>
  <c r="E46" i="35" l="1"/>
  <c r="F46" i="35" s="1"/>
  <c r="Q49" i="35"/>
  <c r="R49" i="35" s="1"/>
  <c r="G46" i="35" l="1"/>
  <c r="E47" i="35" s="1"/>
  <c r="F47" i="35" s="1"/>
  <c r="G47" i="35" s="1"/>
  <c r="E48" i="35" s="1"/>
  <c r="F48" i="35" s="1"/>
  <c r="S49" i="35"/>
  <c r="G48" i="35" l="1"/>
  <c r="E49" i="35" s="1"/>
  <c r="Q50" i="35"/>
  <c r="R50" i="35" l="1"/>
  <c r="S50" i="35" s="1"/>
  <c r="F49" i="35"/>
  <c r="G49" i="35" s="1"/>
  <c r="Q51" i="35" l="1"/>
  <c r="E50" i="35"/>
  <c r="F50" i="35" s="1"/>
  <c r="R51" i="35" l="1"/>
  <c r="S51" i="35" s="1"/>
  <c r="G50" i="35"/>
  <c r="Q52" i="35" l="1"/>
  <c r="E51" i="35"/>
  <c r="F51" i="35" s="1"/>
  <c r="R52" i="35" l="1"/>
  <c r="S52" i="35" s="1"/>
  <c r="G51" i="35"/>
  <c r="Q53" i="35" l="1"/>
  <c r="E52" i="35"/>
  <c r="F52" i="35" s="1"/>
  <c r="R53" i="35" l="1"/>
  <c r="S53" i="35" s="1"/>
  <c r="G52" i="35"/>
  <c r="Q54" i="35" l="1"/>
  <c r="E53" i="35"/>
  <c r="F53" i="35" s="1"/>
  <c r="R54" i="35" l="1"/>
  <c r="S54" i="35" s="1"/>
  <c r="G53" i="35"/>
  <c r="Q55" i="35" l="1"/>
  <c r="R55" i="35" s="1"/>
  <c r="E54" i="35"/>
  <c r="S55" i="35" l="1"/>
  <c r="F54" i="35"/>
  <c r="G54" i="35" s="1"/>
  <c r="Q56" i="35" l="1"/>
  <c r="R56" i="35" s="1"/>
  <c r="E55" i="35"/>
  <c r="S56" i="35" l="1"/>
  <c r="F55" i="35"/>
  <c r="G55" i="35" s="1"/>
  <c r="Q57" i="35" l="1"/>
  <c r="E56" i="35"/>
  <c r="F56" i="35" s="1"/>
  <c r="R57" i="35" l="1"/>
  <c r="S57" i="35" s="1"/>
  <c r="G56" i="35"/>
  <c r="Q58" i="35" l="1"/>
  <c r="R58" i="35" s="1"/>
  <c r="S58" i="35" s="1"/>
  <c r="E57" i="35"/>
  <c r="Q59" i="35" l="1"/>
  <c r="R59" i="35" s="1"/>
  <c r="S59" i="35" s="1"/>
  <c r="F57" i="35"/>
  <c r="G57" i="35" s="1"/>
  <c r="Q60" i="35" l="1"/>
  <c r="R60" i="35" s="1"/>
  <c r="S60" i="35" s="1"/>
  <c r="E58" i="35"/>
  <c r="F58" i="35" s="1"/>
  <c r="G58" i="35" s="1"/>
  <c r="Q61" i="35" l="1"/>
  <c r="E59" i="35"/>
  <c r="F59" i="35" s="1"/>
  <c r="G59" i="35" s="1"/>
  <c r="R61" i="35" l="1"/>
  <c r="S61" i="35" s="1"/>
  <c r="E60" i="35"/>
  <c r="F60" i="35" s="1"/>
  <c r="Q62" i="35" l="1"/>
  <c r="G60" i="35"/>
  <c r="R62" i="35" l="1"/>
  <c r="S62" i="35" s="1"/>
  <c r="E61" i="35"/>
  <c r="F61" i="35" s="1"/>
  <c r="Q63" i="35" l="1"/>
  <c r="R63" i="35" s="1"/>
  <c r="S63" i="35" s="1"/>
  <c r="G61" i="35"/>
  <c r="Q64" i="35" l="1"/>
  <c r="R64" i="35" s="1"/>
  <c r="S64" i="35" s="1"/>
  <c r="E62" i="35"/>
  <c r="F62" i="35" s="1"/>
  <c r="Q65" i="35" l="1"/>
  <c r="R65" i="35" s="1"/>
  <c r="S65" i="35" s="1"/>
  <c r="G62" i="35"/>
  <c r="Q66" i="35" l="1"/>
  <c r="R66" i="35" s="1"/>
  <c r="E63" i="35"/>
  <c r="F63" i="35" s="1"/>
  <c r="G63" i="35" s="1"/>
  <c r="S66" i="35" l="1"/>
  <c r="E64" i="35"/>
  <c r="F64" i="35" s="1"/>
  <c r="Q67" i="35" l="1"/>
  <c r="R67" i="35" s="1"/>
  <c r="G64" i="35"/>
  <c r="S67" i="35" l="1"/>
  <c r="E65" i="35"/>
  <c r="F65" i="35" s="1"/>
  <c r="Q68" i="35" l="1"/>
  <c r="R68" i="35" s="1"/>
  <c r="G65" i="35"/>
  <c r="S68" i="35" l="1"/>
  <c r="E66" i="35"/>
  <c r="F66" i="35" s="1"/>
  <c r="Q69" i="35" l="1"/>
  <c r="R69" i="35" s="1"/>
  <c r="S69" i="35" s="1"/>
  <c r="G66" i="35"/>
  <c r="Q70" i="35" l="1"/>
  <c r="R70" i="35" s="1"/>
  <c r="S70" i="35" s="1"/>
  <c r="E67" i="35"/>
  <c r="F67" i="35" s="1"/>
  <c r="Q71" i="35" l="1"/>
  <c r="R71" i="35" s="1"/>
  <c r="S71" i="35" s="1"/>
  <c r="G67" i="35"/>
  <c r="Q72" i="35" l="1"/>
  <c r="R72" i="35" s="1"/>
  <c r="S72" i="35" s="1"/>
  <c r="E68" i="35"/>
  <c r="F68" i="35" s="1"/>
  <c r="G68" i="35" s="1"/>
  <c r="Q73" i="35" l="1"/>
  <c r="R73" i="35" s="1"/>
  <c r="S73" i="35" s="1"/>
  <c r="E69" i="35"/>
  <c r="F69" i="35" s="1"/>
  <c r="G69" i="35" s="1"/>
  <c r="Q74" i="35" l="1"/>
  <c r="R74" i="35" s="1"/>
  <c r="S74" i="35" s="1"/>
  <c r="E70" i="35"/>
  <c r="F70" i="35" s="1"/>
  <c r="G70" i="35" s="1"/>
  <c r="Q75" i="35" l="1"/>
  <c r="E71" i="35"/>
  <c r="F71" i="35" s="1"/>
  <c r="R75" i="35" l="1"/>
  <c r="S75" i="35" s="1"/>
  <c r="G71" i="35"/>
  <c r="Q76" i="35" l="1"/>
  <c r="R76" i="35" s="1"/>
  <c r="S76" i="35" s="1"/>
  <c r="E72" i="35"/>
  <c r="F72" i="35" s="1"/>
  <c r="G72" i="35" s="1"/>
  <c r="Q77" i="35" l="1"/>
  <c r="E73" i="35"/>
  <c r="F73" i="35" s="1"/>
  <c r="G73" i="35" s="1"/>
  <c r="R77" i="35" l="1"/>
  <c r="S77" i="35" s="1"/>
  <c r="E74" i="35"/>
  <c r="F74" i="35" s="1"/>
  <c r="G74" i="35" s="1"/>
  <c r="Q78" i="35" l="1"/>
  <c r="R78" i="35" s="1"/>
  <c r="E75" i="35"/>
  <c r="F75" i="35" s="1"/>
  <c r="G75" i="35" s="1"/>
  <c r="S78" i="35" l="1"/>
  <c r="E76" i="35"/>
  <c r="F76" i="35" s="1"/>
  <c r="Q79" i="35" l="1"/>
  <c r="G76" i="35"/>
  <c r="R79" i="35" l="1"/>
  <c r="S79" i="35" s="1"/>
  <c r="E77" i="35"/>
  <c r="F77" i="35" s="1"/>
  <c r="Q80" i="35" l="1"/>
  <c r="G77" i="35"/>
  <c r="R80" i="35" l="1"/>
  <c r="E78" i="35"/>
  <c r="F78" i="35" s="1"/>
  <c r="S80" i="35" l="1"/>
  <c r="G78" i="35"/>
  <c r="Q81" i="35" l="1"/>
  <c r="E79" i="35"/>
  <c r="F79" i="35" s="1"/>
  <c r="R81" i="35" l="1"/>
  <c r="G79" i="35"/>
  <c r="S81" i="35" l="1"/>
  <c r="E80" i="35"/>
  <c r="Q82" i="35" l="1"/>
  <c r="F80" i="35"/>
  <c r="G80" i="35" s="1"/>
  <c r="R82" i="35" l="1"/>
  <c r="E81" i="35"/>
  <c r="S82" i="35" l="1"/>
  <c r="F81" i="35"/>
  <c r="G81" i="35" s="1"/>
  <c r="Q83" i="35" l="1"/>
  <c r="Q84" i="35" s="1"/>
  <c r="E82" i="35"/>
  <c r="R83" i="35" l="1"/>
  <c r="R84" i="35" s="1"/>
  <c r="S84" i="35" s="1"/>
  <c r="F82" i="35"/>
  <c r="S83" i="35" l="1"/>
  <c r="G82" i="35"/>
  <c r="E83" i="35" l="1"/>
  <c r="E84" i="35" s="1"/>
  <c r="D32" i="36" l="1"/>
  <c r="F83" i="35"/>
  <c r="F84" i="35" s="1"/>
  <c r="E33" i="36" s="1"/>
  <c r="D34" i="36" l="1"/>
  <c r="F32" i="36"/>
  <c r="F33" i="36"/>
  <c r="E34" i="36"/>
  <c r="E35" i="36" s="1"/>
  <c r="E36" i="36" s="1"/>
  <c r="E38" i="36" s="1"/>
  <c r="G84" i="35"/>
  <c r="G83" i="35"/>
  <c r="D35" i="36" l="1"/>
  <c r="F35" i="36" s="1"/>
  <c r="F34" i="36"/>
  <c r="D36" i="36" l="1"/>
  <c r="F36" i="36" s="1"/>
  <c r="D37" i="36" l="1"/>
  <c r="F37" i="36" s="1"/>
  <c r="D38" i="36" l="1"/>
  <c r="F3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b/>
            <sz val="8"/>
            <color indexed="58"/>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4" authorId="0" shapeId="0" xr:uid="{00000000-0006-0000-0000-000002000000}">
      <text>
        <r>
          <rPr>
            <b/>
            <sz val="8"/>
            <color indexed="58"/>
            <rFont val="Tahoma"/>
            <family val="2"/>
          </rPr>
          <t>Indicator - La rédaction veille à la fiabilité des informations lesquelles ne sauraient toutefois engager sa responsabilité.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H9" authorId="0" shapeId="0" xr:uid="{00000000-0006-0000-0100-000001000000}">
      <text>
        <r>
          <rPr>
            <sz val="8"/>
            <color indexed="58"/>
            <rFont val="Tahoma"/>
            <family val="2"/>
          </rPr>
          <t>Indiquez-la date en vous conformant aux réglages de votre ordinateur (p.ex. 15-10-1992 ou 1992-10-15 pour le 15 octobre 1992).</t>
        </r>
      </text>
    </comment>
    <comment ref="H23" authorId="0" shapeId="0" xr:uid="{00000000-0006-0000-0100-000002000000}">
      <text>
        <r>
          <rPr>
            <b/>
            <u/>
            <sz val="8"/>
            <color indexed="57"/>
            <rFont val="Tahoma"/>
            <family val="2"/>
          </rPr>
          <t>Cotisation Wyninckx:</t>
        </r>
        <r>
          <rPr>
            <sz val="8"/>
            <color indexed="57"/>
            <rFont val="Tahoma"/>
            <family val="2"/>
          </rPr>
          <t xml:space="preserve">
Une cotisation spéciale de solidarité de 3% (la cotisation Wyninckx) sera due seulement si la somme de la pension légale et de la pension complémentaire constituée au moment de référence (le 1er janvier de l’année civile précédent celle sur laquelle porte la cotisation) dépasse la pension maximale des fonctionnaires, soit actuellement 80 024,15 € (au 1er janvier 2019). La cotisation Wyninckx est alors calculée sur l’accroissement des réserves du deuxième pilier entre le 1er janvier de l’année X-1 et le 1er janvier de l’année X sur laquelle porte la cotisation.</t>
        </r>
      </text>
    </comment>
  </commentList>
</comments>
</file>

<file path=xl/sharedStrings.xml><?xml version="1.0" encoding="utf-8"?>
<sst xmlns="http://schemas.openxmlformats.org/spreadsheetml/2006/main" count="106" uniqueCount="87">
  <si>
    <t>Kies…</t>
  </si>
  <si>
    <t>winstdeelname</t>
  </si>
  <si>
    <t>belasting</t>
  </si>
  <si>
    <t>kosten</t>
  </si>
  <si>
    <t>rente</t>
  </si>
  <si>
    <t>winst</t>
  </si>
  <si>
    <t>Spaarbedrag</t>
  </si>
  <si>
    <t>Rentevoet</t>
  </si>
  <si>
    <t>tax</t>
  </si>
  <si>
    <t>stort op</t>
  </si>
  <si>
    <t>jaar zelf</t>
  </si>
  <si>
    <t>Vorige jaren</t>
  </si>
  <si>
    <t>Totaal</t>
  </si>
  <si>
    <t>einde jaar</t>
  </si>
  <si>
    <t>premie</t>
  </si>
  <si>
    <t>begin jaar</t>
  </si>
  <si>
    <t>Backservice</t>
  </si>
  <si>
    <t>meer dan € 83.000</t>
  </si>
  <si>
    <t>tussen € 79.000 en € 83.000</t>
  </si>
  <si>
    <t>tussen € 57.000 en € 79.000</t>
  </si>
  <si>
    <t>tussen € 40.000 en € 57.000</t>
  </si>
  <si>
    <t>tussen € 21.000 en € 40.000</t>
  </si>
  <si>
    <t>tussen € 13.000 en € 21.000</t>
  </si>
  <si>
    <t>minder dan € 13.000</t>
  </si>
  <si>
    <t>Ç</t>
  </si>
  <si>
    <t>i</t>
  </si>
  <si>
    <t>Å</t>
  </si>
  <si>
    <t>Æ</t>
  </si>
  <si>
    <t>Wyninckx-bijdrage</t>
  </si>
  <si>
    <t>op 60 j.</t>
  </si>
  <si>
    <t>op 61 j.</t>
  </si>
  <si>
    <t>(op bijdrage voor arbeidsongeschktheid)</t>
  </si>
  <si>
    <t>Grens jaarpremie</t>
  </si>
  <si>
    <t>op 63 jaar</t>
  </si>
  <si>
    <t>op 62 jaar</t>
  </si>
  <si>
    <t>op 64 jaar</t>
  </si>
  <si>
    <t>Optimiser votre assurance groupe ou EIP</t>
  </si>
  <si>
    <t>Indiquez votre rémunération brute annuelle (salaires et avantages attribués sur base mensuelle):</t>
  </si>
  <si>
    <t>Indiquez le pourcentage d'impôts communaux:</t>
  </si>
  <si>
    <t>Indiquez la durée du contrat, c'est-à-dire le nombre d'années avant le versement:</t>
  </si>
  <si>
    <t>Moment du versement:</t>
  </si>
  <si>
    <r>
      <t>§</t>
    </r>
    <r>
      <rPr>
        <sz val="9"/>
        <rFont val="Tahoma"/>
        <family val="2"/>
      </rPr>
      <t xml:space="preserve"> Rendement garanti:</t>
    </r>
  </si>
  <si>
    <t>Pension à constituer</t>
  </si>
  <si>
    <t>versement net:</t>
  </si>
  <si>
    <t>capital</t>
  </si>
  <si>
    <t>total</t>
  </si>
  <si>
    <t>total des primes versées:</t>
  </si>
  <si>
    <t>versement brut:</t>
  </si>
  <si>
    <t>- 5,55% de cotisations INAMI et de solidarité:</t>
  </si>
  <si>
    <t xml:space="preserve"> sous-total: </t>
  </si>
  <si>
    <t>Dépense totale</t>
  </si>
  <si>
    <t>Prime unique</t>
  </si>
  <si>
    <t>+ 4,40% de taxe sur les primes:</t>
  </si>
  <si>
    <t>Les primes</t>
  </si>
  <si>
    <t>Prime annuelle :</t>
  </si>
  <si>
    <t>- participation bénéficiaire (20% du capital à constituer):</t>
  </si>
  <si>
    <t>capital de pension à constituer</t>
  </si>
  <si>
    <t>à 60 ans</t>
  </si>
  <si>
    <t>à 61 ans</t>
  </si>
  <si>
    <t>à 62 ans</t>
  </si>
  <si>
    <t>à 63 ans</t>
  </si>
  <si>
    <t>à 64 ans</t>
  </si>
  <si>
    <r>
      <t>§</t>
    </r>
    <r>
      <rPr>
        <sz val="9"/>
        <rFont val="Tahoma"/>
        <family val="2"/>
      </rPr>
      <t xml:space="preserve"> Participation bénéficiaire:</t>
    </r>
  </si>
  <si>
    <t>Moment du paiement de la prime, chaque année le:</t>
  </si>
  <si>
    <r>
      <t xml:space="preserve">rente annuelle maximale </t>
    </r>
    <r>
      <rPr>
        <sz val="8"/>
        <rFont val="Tahoma"/>
        <family val="2"/>
      </rPr>
      <t>(80% de la rémunération moins la pension légale):</t>
    </r>
  </si>
  <si>
    <t>part. bénéficiaire</t>
  </si>
  <si>
    <t>Indiquez votre carrière, c'est-à-dire le nombre d'années où vous avez travaillé dans votre société, augmenté de max. 10 ans hors société:</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</si>
  <si>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</si>
  <si>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</si>
  <si>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INFO</t>
  </si>
  <si>
    <t>Wettelijk zijn de werkgevers verplicht om een rendement van 3,25 procent te garanderen op hun eigen stortingen en 3,75 procent op de stortingen van de werknemers.</t>
  </si>
  <si>
    <t>à 65 ans</t>
  </si>
  <si>
    <t>à 66 ans</t>
  </si>
  <si>
    <t>à 67 ans ou plus</t>
  </si>
  <si>
    <t>op 66 jaar</t>
  </si>
  <si>
    <t>op 67 jaar en ouder</t>
  </si>
  <si>
    <t>op 65 jaar</t>
  </si>
  <si>
    <t>Indiquez votre date de naissance:</t>
  </si>
  <si>
    <t>L'âge légal de la retraite:</t>
  </si>
  <si>
    <t>Comment retirer le maximum de votre assurance groupe ou de votre EIP?</t>
  </si>
  <si>
    <t>Faites donc le calcul vous-même!</t>
  </si>
  <si>
    <r>
      <t>}</t>
    </r>
    <r>
      <rPr>
        <b/>
        <sz val="9"/>
        <color indexed="47"/>
        <rFont val="Tahoma"/>
        <family val="2"/>
      </rPr>
      <t xml:space="preserve"> cliquez </t>
    </r>
    <r>
      <rPr>
        <b/>
        <u/>
        <sz val="9"/>
        <color indexed="47"/>
        <rFont val="Tahoma"/>
        <family val="2"/>
      </rPr>
      <t>ici</t>
    </r>
  </si>
  <si>
    <t>Lefebvre Sarrut SA |Rue Haute 139 - Boite 6 | 1000 Bruxelles 
Adresse postale: Tiensesteenweg 306 | 3000 Louvain  | T 0800 39 067 | F 0800 39 068</t>
  </si>
  <si>
    <t>Mis à jour au 22.09.2020</t>
  </si>
  <si>
    <r>
      <rPr>
        <sz val="10"/>
        <color rgb="FFFF0000"/>
        <rFont val="Wingdings 3"/>
        <family val="1"/>
        <charset val="2"/>
      </rPr>
      <t>}</t>
    </r>
    <r>
      <rPr>
        <sz val="10"/>
        <color rgb="FFFF0000"/>
        <rFont val="Tahoma"/>
        <family val="2"/>
      </rPr>
      <t xml:space="preserve"> </t>
    </r>
    <r>
      <rPr>
        <b/>
        <sz val="9"/>
        <color indexed="16"/>
        <rFont val="Tahoma"/>
        <family val="2"/>
      </rPr>
      <t>Données</t>
    </r>
  </si>
  <si>
    <r>
      <rPr>
        <sz val="10"/>
        <color rgb="FFFF0000"/>
        <rFont val="Wingdings 3"/>
        <family val="1"/>
        <charset val="2"/>
      </rPr>
      <t>}</t>
    </r>
    <r>
      <rPr>
        <sz val="10"/>
        <color rgb="FFFF0000"/>
        <rFont val="Tahoma"/>
        <family val="2"/>
      </rPr>
      <t xml:space="preserve"> </t>
    </r>
    <r>
      <rPr>
        <b/>
        <sz val="9"/>
        <color indexed="16"/>
        <rFont val="Tahoma"/>
        <family val="2"/>
      </rPr>
      <t>Combien économise la société?</t>
    </r>
  </si>
  <si>
    <r>
      <rPr>
        <sz val="10"/>
        <color rgb="FFFF0000"/>
        <rFont val="Wingdings 3"/>
        <family val="1"/>
        <charset val="2"/>
      </rPr>
      <t>}</t>
    </r>
    <r>
      <rPr>
        <sz val="9"/>
        <color rgb="FFFF0000"/>
        <rFont val="Tahoma"/>
        <family val="2"/>
      </rPr>
      <t xml:space="preserve"> </t>
    </r>
    <r>
      <rPr>
        <b/>
        <sz val="9"/>
        <color indexed="16"/>
        <rFont val="Tahoma"/>
        <family val="2"/>
      </rPr>
      <t>À combien s'élève le versement?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</si>
</sst>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quot;€&quot;\ #,##0.00_);[Red]\ &quot;€&quot;\ \-#,##0.00_)"/>
    <numFmt numFmtId="166" formatCode="[$€-2]\ #,##0.00_);\([$€-2]\ #,##0.00\)"/>
    <numFmt numFmtId="167" formatCode="#\ \j\a\a\r"/>
    <numFmt numFmtId="168" formatCode="_([$€-2]\ * #,##0.00_);_([$€-2]\ * \(#,##0.00\);_([$€-2]\ * &quot;-&quot;??_);_(@_)"/>
    <numFmt numFmtId="169" formatCode="#,##0.0000"/>
    <numFmt numFmtId="170" formatCode="_(&quot;€&quot;* #,##0_);_(&quot;€&quot;* \(#,##0\);_(&quot;€&quot;* &quot;-&quot;_);_(@_)"/>
    <numFmt numFmtId="171" formatCode="[$€-2]\ #,##0.00"/>
    <numFmt numFmtId="172" formatCode="#\ \a\n\s"/>
    <numFmt numFmtId="173" formatCode="_(* #,##0.00_);_(* \(#,##0.00\);_(* \-??_);_(@_)"/>
    <numFmt numFmtId="174" formatCode="[$-80C]d/mmm/yyyy;@"/>
  </numFmts>
  <fonts count="69">
    <font>
      <sz val="9"/>
      <name val="Tahoma"/>
      <family val="2"/>
    </font>
    <font>
      <sz val="9"/>
      <color theme="1"/>
      <name val="Tahoma"/>
      <family val="2"/>
    </font>
    <font>
      <sz val="11"/>
      <color theme="1"/>
      <name val="Calibri"/>
      <family val="2"/>
      <scheme val="minor"/>
    </font>
    <font>
      <sz val="10"/>
      <name val="Frutiger 57Cn"/>
    </font>
    <font>
      <u/>
      <sz val="10"/>
      <color indexed="10"/>
      <name val="Arial Narrow"/>
      <family val="2"/>
    </font>
    <font>
      <sz val="9"/>
      <name val="Tahoma"/>
      <family val="2"/>
    </font>
    <font>
      <b/>
      <sz val="9"/>
      <color indexed="47"/>
      <name val="Tahoma"/>
      <family val="2"/>
    </font>
    <font>
      <b/>
      <sz val="8"/>
      <color indexed="47"/>
      <name val="Tahoma"/>
      <family val="2"/>
    </font>
    <font>
      <sz val="9"/>
      <color indexed="47"/>
      <name val="Tahoma"/>
      <family val="2"/>
    </font>
    <font>
      <sz val="10"/>
      <name val="Tahoma"/>
      <family val="2"/>
    </font>
    <font>
      <sz val="7"/>
      <name val="Small Fonts"/>
      <family val="2"/>
    </font>
    <font>
      <sz val="2.5"/>
      <color indexed="20"/>
      <name val="Small Fonts"/>
      <family val="2"/>
    </font>
    <font>
      <u/>
      <sz val="9"/>
      <name val="tahoma"/>
      <family val="2"/>
    </font>
    <font>
      <sz val="10"/>
      <name val="Wingdings"/>
      <charset val="2"/>
    </font>
    <font>
      <b/>
      <sz val="10"/>
      <name val="Tahoma"/>
      <family val="2"/>
    </font>
    <font>
      <sz val="11"/>
      <color theme="1"/>
      <name val="Calibri"/>
      <family val="2"/>
      <scheme val="minor"/>
    </font>
    <font>
      <sz val="10"/>
      <name val="Small Fonts"/>
      <family val="2"/>
    </font>
    <font>
      <sz val="10"/>
      <color indexed="47"/>
      <name val="Tahoma"/>
      <family val="2"/>
    </font>
    <font>
      <b/>
      <sz val="10"/>
      <color indexed="16"/>
      <name val="Tahoma"/>
      <family val="2"/>
    </font>
    <font>
      <sz val="10"/>
      <color indexed="62"/>
      <name val="Wingdings"/>
      <charset val="2"/>
    </font>
    <font>
      <sz val="10"/>
      <color indexed="16"/>
      <name val="Wingdings"/>
      <charset val="2"/>
    </font>
    <font>
      <sz val="10"/>
      <color indexed="59"/>
      <name val="Small Fonts"/>
      <family val="2"/>
    </font>
    <font>
      <sz val="8"/>
      <color rgb="FF000000"/>
      <name val="Tahoma"/>
      <family val="2"/>
    </font>
    <font>
      <b/>
      <sz val="9"/>
      <name val="Tahoma"/>
      <family val="2"/>
    </font>
    <font>
      <sz val="9"/>
      <color indexed="62"/>
      <name val="Wingdings"/>
      <charset val="2"/>
    </font>
    <font>
      <sz val="2.5"/>
      <color indexed="51"/>
      <name val="Small Fonts"/>
      <family val="2"/>
    </font>
    <font>
      <sz val="20"/>
      <color indexed="47"/>
      <name val="Wingdings 3"/>
      <family val="1"/>
      <charset val="2"/>
    </font>
    <font>
      <sz val="20"/>
      <color indexed="23"/>
      <name val="Webdings"/>
      <family val="1"/>
      <charset val="2"/>
    </font>
    <font>
      <sz val="20"/>
      <color indexed="23"/>
      <name val="Wingdings 3"/>
      <family val="1"/>
      <charset val="2"/>
    </font>
    <font>
      <sz val="14"/>
      <color theme="0"/>
      <name val="Webdings"/>
      <family val="1"/>
      <charset val="2"/>
    </font>
    <font>
      <sz val="8"/>
      <color indexed="57"/>
      <name val="Tahoma"/>
      <family val="2"/>
    </font>
    <font>
      <b/>
      <u/>
      <sz val="8"/>
      <color indexed="57"/>
      <name val="Tahoma"/>
      <family val="2"/>
    </font>
    <font>
      <sz val="8"/>
      <name val="Tahoma"/>
      <family val="2"/>
    </font>
    <font>
      <sz val="8"/>
      <color theme="2"/>
      <name val="Tahoma"/>
      <family val="2"/>
    </font>
    <font>
      <u/>
      <sz val="8"/>
      <color theme="2"/>
      <name val="Tahoma"/>
      <family val="2"/>
    </font>
    <font>
      <sz val="9"/>
      <color rgb="FF000000"/>
      <name val="Tahoma"/>
      <family val="2"/>
    </font>
    <font>
      <sz val="8"/>
      <color rgb="FFFF0000"/>
      <name val="Tahoma"/>
      <family val="2"/>
    </font>
    <font>
      <b/>
      <sz val="8"/>
      <color rgb="FF660066"/>
      <name val="Tahoma"/>
      <family val="2"/>
    </font>
    <font>
      <b/>
      <sz val="12"/>
      <color rgb="FF00008F"/>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sz val="9"/>
      <name val="Arial"/>
      <family val="2"/>
    </font>
    <font>
      <b/>
      <sz val="18"/>
      <color theme="0"/>
      <name val="Tahoma"/>
      <family val="2"/>
    </font>
    <font>
      <sz val="9"/>
      <color indexed="8"/>
      <name val="Tahoma"/>
      <family val="2"/>
    </font>
    <font>
      <sz val="10"/>
      <name val="Arial"/>
      <family val="2"/>
    </font>
    <font>
      <sz val="9"/>
      <color rgb="FFE6E6E6"/>
      <name val="Tahoma"/>
      <family val="2"/>
    </font>
    <font>
      <u/>
      <sz val="14"/>
      <color indexed="55"/>
      <name val="Wingdings"/>
      <charset val="2"/>
    </font>
    <font>
      <sz val="8"/>
      <color rgb="FFE7E6E6"/>
      <name val="Tahoma"/>
      <family val="2"/>
    </font>
    <font>
      <sz val="10"/>
      <color rgb="FFE7E6E6"/>
      <name val="Tahoma"/>
      <family val="2"/>
    </font>
    <font>
      <sz val="14"/>
      <color rgb="FFFFFFFF"/>
      <name val="Webdings"/>
      <family val="1"/>
      <charset val="2"/>
    </font>
    <font>
      <sz val="8"/>
      <color indexed="58"/>
      <name val="Tahoma"/>
      <family val="2"/>
    </font>
    <font>
      <sz val="9"/>
      <color rgb="FFFF0000"/>
      <name val="Tahoma"/>
      <family val="2"/>
    </font>
    <font>
      <sz val="9"/>
      <color indexed="16"/>
      <name val="Tahoma"/>
      <family val="2"/>
    </font>
    <font>
      <b/>
      <sz val="9"/>
      <color rgb="FFFF0000"/>
      <name val="Tahoma"/>
      <family val="2"/>
    </font>
    <font>
      <b/>
      <sz val="12"/>
      <color indexed="16"/>
      <name val="Tahoma"/>
      <family val="2"/>
    </font>
    <font>
      <b/>
      <sz val="12"/>
      <color indexed="14"/>
      <name val="Tahoma"/>
      <family val="2"/>
    </font>
    <font>
      <sz val="12"/>
      <color indexed="19"/>
      <name val="Wingdings 3"/>
      <family val="1"/>
      <charset val="2"/>
    </font>
    <font>
      <b/>
      <sz val="12"/>
      <color rgb="FFFF0000"/>
      <name val="Tahoma"/>
      <family val="2"/>
    </font>
    <font>
      <b/>
      <sz val="9"/>
      <color indexed="47"/>
      <name val="Wingdings 3"/>
      <family val="1"/>
      <charset val="2"/>
    </font>
    <font>
      <b/>
      <u/>
      <sz val="9"/>
      <color indexed="47"/>
      <name val="Tahoma"/>
      <family val="2"/>
    </font>
    <font>
      <b/>
      <sz val="8"/>
      <color rgb="FF002060"/>
      <name val="Wingdings 3"/>
      <family val="1"/>
      <charset val="2"/>
    </font>
    <font>
      <b/>
      <sz val="8"/>
      <color indexed="58"/>
      <name val="Tahoma"/>
      <family val="2"/>
    </font>
    <font>
      <b/>
      <sz val="18"/>
      <color rgb="FFFF0000"/>
      <name val="Tahoma"/>
      <family val="2"/>
    </font>
    <font>
      <sz val="10"/>
      <color indexed="23"/>
      <name val="Wingdings"/>
      <family val="1"/>
      <charset val="2"/>
    </font>
    <font>
      <sz val="10"/>
      <color rgb="FFFF0000"/>
      <name val="Wingdings 3"/>
      <family val="1"/>
      <charset val="2"/>
    </font>
    <font>
      <sz val="10"/>
      <color rgb="FFFF0000"/>
      <name val="Tahoma"/>
      <family val="2"/>
    </font>
    <font>
      <b/>
      <sz val="9"/>
      <color indexed="16"/>
      <name val="Tahoma"/>
      <family val="2"/>
    </font>
  </fonts>
  <fills count="21">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gray0625">
        <bgColor indexed="10"/>
      </patternFill>
    </fill>
    <fill>
      <patternFill patternType="solid">
        <fgColor indexed="51"/>
        <bgColor indexed="64"/>
      </patternFill>
    </fill>
    <fill>
      <patternFill patternType="solid">
        <fgColor indexed="16"/>
        <bgColor indexed="64"/>
      </patternFill>
    </fill>
    <fill>
      <patternFill patternType="solid">
        <fgColor indexed="19"/>
        <bgColor indexed="64"/>
      </patternFill>
    </fill>
    <fill>
      <patternFill patternType="solid">
        <fgColor indexed="59"/>
        <bgColor indexed="64"/>
      </patternFill>
    </fill>
    <fill>
      <patternFill patternType="solid">
        <fgColor rgb="FFFF0000"/>
        <bgColor indexed="64"/>
      </patternFill>
    </fill>
    <fill>
      <patternFill patternType="mediumGray">
        <fgColor indexed="51"/>
        <bgColor indexed="16"/>
      </patternFill>
    </fill>
    <fill>
      <patternFill patternType="solid">
        <fgColor theme="2"/>
        <bgColor indexed="64"/>
      </patternFill>
    </fill>
    <fill>
      <patternFill patternType="solid">
        <fgColor indexed="45"/>
        <bgColor indexed="64"/>
      </patternFill>
    </fill>
    <fill>
      <patternFill patternType="solid">
        <fgColor rgb="FFE7E6E6"/>
        <bgColor indexed="64"/>
      </patternFill>
    </fill>
    <fill>
      <patternFill patternType="solid">
        <fgColor theme="0"/>
        <bgColor indexed="64"/>
      </patternFill>
    </fill>
    <fill>
      <patternFill patternType="solid">
        <fgColor rgb="FFEB0505"/>
        <bgColor rgb="FF000000"/>
      </patternFill>
    </fill>
    <fill>
      <patternFill patternType="lightGray">
        <fgColor indexed="19"/>
        <bgColor indexed="51"/>
      </patternFill>
    </fill>
    <fill>
      <patternFill patternType="solid">
        <fgColor indexed="14"/>
        <bgColor indexed="64"/>
      </patternFill>
    </fill>
    <fill>
      <patternFill patternType="solid">
        <fgColor indexed="60"/>
        <bgColor indexed="64"/>
      </patternFill>
    </fill>
    <fill>
      <patternFill patternType="solid">
        <fgColor theme="4" tint="0.79998168889431442"/>
        <bgColor indexed="21"/>
      </patternFill>
    </fill>
    <fill>
      <patternFill patternType="solid">
        <fgColor theme="4" tint="0.79998168889431442"/>
        <bgColor indexed="8"/>
      </patternFill>
    </fill>
  </fills>
  <borders count="49">
    <border>
      <left/>
      <right/>
      <top/>
      <bottom/>
      <diagonal/>
    </border>
    <border>
      <left style="thin">
        <color indexed="47"/>
      </left>
      <right style="thin">
        <color indexed="47"/>
      </right>
      <top style="thin">
        <color indexed="47"/>
      </top>
      <bottom style="thin">
        <color indexed="47"/>
      </bottom>
      <diagonal/>
    </border>
    <border>
      <left/>
      <right style="medium">
        <color indexed="10"/>
      </right>
      <top style="thin">
        <color indexed="47"/>
      </top>
      <bottom style="medium">
        <color indexed="10"/>
      </bottom>
      <diagonal/>
    </border>
    <border>
      <left style="thin">
        <color indexed="47"/>
      </left>
      <right style="thin">
        <color indexed="47"/>
      </right>
      <top style="thin">
        <color indexed="47"/>
      </top>
      <bottom style="medium">
        <color indexed="10"/>
      </bottom>
      <diagonal/>
    </border>
    <border>
      <left/>
      <right/>
      <top style="thin">
        <color indexed="47"/>
      </top>
      <bottom style="medium">
        <color indexed="10"/>
      </bottom>
      <diagonal/>
    </border>
    <border>
      <left style="medium">
        <color indexed="10"/>
      </left>
      <right/>
      <top style="thin">
        <color indexed="47"/>
      </top>
      <bottom style="medium">
        <color indexed="10"/>
      </bottom>
      <diagonal/>
    </border>
    <border>
      <left/>
      <right style="medium">
        <color indexed="10"/>
      </right>
      <top/>
      <bottom/>
      <diagonal/>
    </border>
    <border>
      <left style="thin">
        <color indexed="47"/>
      </left>
      <right style="thin">
        <color indexed="47"/>
      </right>
      <top/>
      <bottom/>
      <diagonal/>
    </border>
    <border>
      <left style="medium">
        <color indexed="10"/>
      </left>
      <right/>
      <top/>
      <bottom/>
      <diagonal/>
    </border>
    <border>
      <left/>
      <right style="medium">
        <color indexed="10"/>
      </right>
      <top style="thin">
        <color indexed="47"/>
      </top>
      <bottom style="thin">
        <color indexed="47"/>
      </bottom>
      <diagonal/>
    </border>
    <border>
      <left/>
      <right/>
      <top style="thin">
        <color indexed="47"/>
      </top>
      <bottom style="thin">
        <color indexed="47"/>
      </bottom>
      <diagonal/>
    </border>
    <border>
      <left style="medium">
        <color indexed="10"/>
      </left>
      <right/>
      <top style="thin">
        <color indexed="47"/>
      </top>
      <bottom style="thin">
        <color indexed="47"/>
      </bottom>
      <diagonal/>
    </border>
    <border>
      <left/>
      <right style="medium">
        <color indexed="10"/>
      </right>
      <top style="medium">
        <color indexed="10"/>
      </top>
      <bottom style="thin">
        <color indexed="47"/>
      </bottom>
      <diagonal/>
    </border>
    <border>
      <left style="thin">
        <color indexed="47"/>
      </left>
      <right style="thin">
        <color indexed="47"/>
      </right>
      <top style="medium">
        <color indexed="10"/>
      </top>
      <bottom style="thin">
        <color indexed="47"/>
      </bottom>
      <diagonal/>
    </border>
    <border>
      <left/>
      <right style="thin">
        <color indexed="47"/>
      </right>
      <top style="medium">
        <color indexed="10"/>
      </top>
      <bottom/>
      <diagonal/>
    </border>
    <border>
      <left style="medium">
        <color indexed="10"/>
      </left>
      <right/>
      <top style="medium">
        <color indexed="10"/>
      </top>
      <bottom/>
      <diagonal/>
    </border>
    <border>
      <left style="thin">
        <color indexed="47"/>
      </left>
      <right style="medium">
        <color indexed="47"/>
      </right>
      <top style="thin">
        <color indexed="47"/>
      </top>
      <bottom style="medium">
        <color indexed="10"/>
      </bottom>
      <diagonal/>
    </border>
    <border>
      <left style="thin">
        <color indexed="47"/>
      </left>
      <right style="medium">
        <color indexed="10"/>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style="medium">
        <color indexed="47"/>
      </right>
      <top style="thin">
        <color indexed="47"/>
      </top>
      <bottom style="thin">
        <color indexed="47"/>
      </bottom>
      <diagonal/>
    </border>
    <border>
      <left style="medium">
        <color indexed="10"/>
      </left>
      <right style="thin">
        <color indexed="47"/>
      </right>
      <top style="thin">
        <color indexed="47"/>
      </top>
      <bottom style="thin">
        <color indexed="47"/>
      </bottom>
      <diagonal/>
    </border>
    <border>
      <left style="thin">
        <color indexed="47"/>
      </left>
      <right style="medium">
        <color indexed="10"/>
      </right>
      <top style="medium">
        <color indexed="10"/>
      </top>
      <bottom style="thin">
        <color indexed="47"/>
      </bottom>
      <diagonal/>
    </border>
    <border>
      <left/>
      <right style="thin">
        <color indexed="47"/>
      </right>
      <top style="medium">
        <color indexed="10"/>
      </top>
      <bottom style="thin">
        <color indexed="47"/>
      </bottom>
      <diagonal/>
    </border>
    <border>
      <left style="thin">
        <color indexed="47"/>
      </left>
      <right style="medium">
        <color indexed="47"/>
      </right>
      <top style="medium">
        <color indexed="10"/>
      </top>
      <bottom style="thin">
        <color indexed="47"/>
      </bottom>
      <diagonal/>
    </border>
    <border>
      <left style="medium">
        <color indexed="10"/>
      </left>
      <right style="thin">
        <color indexed="47"/>
      </right>
      <top style="medium">
        <color indexed="10"/>
      </top>
      <bottom style="thin">
        <color indexed="47"/>
      </bottom>
      <diagonal/>
    </border>
    <border>
      <left style="thin">
        <color indexed="47"/>
      </left>
      <right style="medium">
        <color indexed="10"/>
      </right>
      <top style="thin">
        <color indexed="47"/>
      </top>
      <bottom style="medium">
        <color indexed="10"/>
      </bottom>
      <diagonal/>
    </border>
    <border>
      <left style="medium">
        <color indexed="10"/>
      </left>
      <right style="thin">
        <color indexed="47"/>
      </right>
      <top style="thin">
        <color indexed="47"/>
      </top>
      <bottom style="medium">
        <color indexed="10"/>
      </bottom>
      <diagonal/>
    </border>
    <border>
      <left style="thin">
        <color indexed="47"/>
      </left>
      <right style="medium">
        <color indexed="10"/>
      </right>
      <top/>
      <bottom style="thin">
        <color indexed="47"/>
      </bottom>
      <diagonal/>
    </border>
    <border>
      <left style="medium">
        <color indexed="10"/>
      </left>
      <right style="thin">
        <color indexed="47"/>
      </right>
      <top/>
      <bottom style="thin">
        <color indexed="47"/>
      </bottom>
      <diagonal/>
    </border>
    <border>
      <left style="medium">
        <color indexed="59"/>
      </left>
      <right style="medium">
        <color indexed="59"/>
      </right>
      <top style="thin">
        <color indexed="47"/>
      </top>
      <bottom style="medium">
        <color indexed="59"/>
      </bottom>
      <diagonal/>
    </border>
    <border>
      <left style="thin">
        <color indexed="47"/>
      </left>
      <right style="medium">
        <color indexed="10"/>
      </right>
      <top style="medium">
        <color indexed="10"/>
      </top>
      <bottom style="medium">
        <color indexed="10"/>
      </bottom>
      <diagonal/>
    </border>
    <border>
      <left style="medium">
        <color indexed="10"/>
      </left>
      <right style="thin">
        <color indexed="47"/>
      </right>
      <top style="medium">
        <color indexed="10"/>
      </top>
      <bottom style="medium">
        <color indexed="10"/>
      </bottom>
      <diagonal/>
    </border>
    <border>
      <left style="medium">
        <color indexed="59"/>
      </left>
      <right style="medium">
        <color indexed="59"/>
      </right>
      <top style="medium">
        <color indexed="59"/>
      </top>
      <bottom style="thin">
        <color indexed="47"/>
      </bottom>
      <diagonal/>
    </border>
    <border>
      <left style="thin">
        <color indexed="47"/>
      </left>
      <right style="medium">
        <color indexed="10"/>
      </right>
      <top style="thin">
        <color indexed="47"/>
      </top>
      <bottom/>
      <diagonal/>
    </border>
    <border>
      <left style="medium">
        <color indexed="10"/>
      </left>
      <right style="thin">
        <color indexed="47"/>
      </right>
      <top style="thin">
        <color indexed="47"/>
      </top>
      <bottom/>
      <diagonal/>
    </border>
    <border>
      <left style="medium">
        <color indexed="51"/>
      </left>
      <right style="medium">
        <color indexed="51"/>
      </right>
      <top style="medium">
        <color indexed="51"/>
      </top>
      <bottom style="medium">
        <color indexed="51"/>
      </bottom>
      <diagonal/>
    </border>
    <border>
      <left style="thin">
        <color theme="0"/>
      </left>
      <right style="thin">
        <color theme="0"/>
      </right>
      <top style="thin">
        <color theme="0"/>
      </top>
      <bottom style="thin">
        <color theme="0"/>
      </bottom>
      <diagonal/>
    </border>
    <border>
      <left style="thin">
        <color indexed="47"/>
      </left>
      <right style="medium">
        <color indexed="47"/>
      </right>
      <top style="thin">
        <color indexed="47"/>
      </top>
      <bottom/>
      <diagonal/>
    </border>
    <border>
      <left/>
      <right/>
      <top style="thin">
        <color indexed="47"/>
      </top>
      <bottom/>
      <diagonal/>
    </border>
    <border>
      <left/>
      <right style="thin">
        <color indexed="47"/>
      </right>
      <top style="thin">
        <color indexed="47"/>
      </top>
      <bottom/>
      <diagonal/>
    </border>
    <border>
      <left style="thin">
        <color indexed="47"/>
      </left>
      <right style="medium">
        <color indexed="47"/>
      </right>
      <top/>
      <bottom style="thin">
        <color indexed="47"/>
      </bottom>
      <diagonal/>
    </border>
    <border>
      <left/>
      <right/>
      <top/>
      <bottom style="thin">
        <color indexed="47"/>
      </bottom>
      <diagonal/>
    </border>
    <border>
      <left/>
      <right style="thin">
        <color indexed="47"/>
      </right>
      <top/>
      <bottom style="thin">
        <color indexed="47"/>
      </bottom>
      <diagonal/>
    </border>
    <border>
      <left style="medium">
        <color indexed="10"/>
      </left>
      <right style="thin">
        <color indexed="47"/>
      </right>
      <top/>
      <bottom/>
      <diagonal/>
    </border>
    <border>
      <left style="thin">
        <color indexed="47"/>
      </left>
      <right style="medium">
        <color indexed="47"/>
      </right>
      <top/>
      <bottom/>
      <diagonal/>
    </border>
    <border>
      <left/>
      <right style="thin">
        <color indexed="47"/>
      </right>
      <top/>
      <bottom/>
      <diagonal/>
    </border>
    <border>
      <left style="thin">
        <color indexed="47"/>
      </left>
      <right style="medium">
        <color indexed="10"/>
      </right>
      <top/>
      <bottom/>
      <diagonal/>
    </border>
    <border>
      <left style="double">
        <color indexed="62"/>
      </left>
      <right style="double">
        <color indexed="62"/>
      </right>
      <top style="double">
        <color indexed="62"/>
      </top>
      <bottom style="double">
        <color indexed="62"/>
      </bottom>
      <diagonal/>
    </border>
    <border>
      <left style="thin">
        <color rgb="FFEAEAEA"/>
      </left>
      <right style="thin">
        <color rgb="FFEAEAEA"/>
      </right>
      <top style="thin">
        <color rgb="FFEAEAEA"/>
      </top>
      <bottom style="thin">
        <color rgb="FFEAEAEA"/>
      </bottom>
      <diagonal/>
    </border>
  </borders>
  <cellStyleXfs count="25">
    <xf numFmtId="0" fontId="0" fillId="0" borderId="0"/>
    <xf numFmtId="0" fontId="4" fillId="0" borderId="0" applyNumberFormat="0" applyFont="0" applyFill="0" applyBorder="0" applyAlignment="0" applyProtection="0">
      <alignment vertical="top"/>
      <protection locked="0"/>
    </xf>
    <xf numFmtId="0" fontId="15" fillId="0" borderId="0"/>
    <xf numFmtId="9" fontId="3" fillId="0" borderId="0" applyFont="0" applyFill="0" applyBorder="0" applyAlignment="0" applyProtection="0"/>
    <xf numFmtId="0" fontId="5" fillId="0" borderId="0"/>
    <xf numFmtId="0" fontId="2" fillId="0" borderId="0"/>
    <xf numFmtId="9" fontId="3" fillId="0" borderId="0" applyFont="0" applyFill="0" applyBorder="0" applyAlignment="0" applyProtection="0"/>
    <xf numFmtId="0" fontId="2" fillId="0" borderId="0"/>
    <xf numFmtId="168" fontId="3" fillId="0" borderId="0" applyFont="0" applyFill="0" applyBorder="0" applyAlignment="0" applyProtection="0"/>
    <xf numFmtId="0" fontId="4" fillId="0" borderId="0" applyNumberFormat="0" applyFill="0" applyBorder="0" applyAlignment="0" applyProtection="0">
      <alignment vertical="top"/>
      <protection locked="0"/>
    </xf>
    <xf numFmtId="0" fontId="43" fillId="0" borderId="0">
      <alignment vertical="center"/>
    </xf>
    <xf numFmtId="0" fontId="4" fillId="0" borderId="0" applyNumberFormat="0" applyFont="0" applyFill="0" applyBorder="0" applyAlignment="0" applyProtection="0">
      <alignment vertical="top"/>
      <protection locked="0"/>
    </xf>
    <xf numFmtId="0" fontId="5" fillId="0" borderId="0"/>
    <xf numFmtId="9" fontId="45" fillId="0" borderId="0" applyFont="0" applyFill="0" applyBorder="0" applyAlignment="0" applyProtection="0"/>
    <xf numFmtId="173" fontId="46" fillId="0" borderId="0" applyFill="0" applyBorder="0" applyProtection="0">
      <alignment vertical="center"/>
    </xf>
    <xf numFmtId="0" fontId="4" fillId="0" borderId="0" applyNumberFormat="0" applyFont="0" applyFill="0" applyBorder="0" applyAlignment="0" applyProtection="0">
      <alignment vertical="top"/>
      <protection locked="0"/>
    </xf>
    <xf numFmtId="0" fontId="45" fillId="0" borderId="0">
      <alignment vertical="center"/>
    </xf>
    <xf numFmtId="0" fontId="5" fillId="0" borderId="0">
      <alignment vertical="center"/>
    </xf>
    <xf numFmtId="0" fontId="1" fillId="0" borderId="0"/>
    <xf numFmtId="0" fontId="2" fillId="0" borderId="0"/>
    <xf numFmtId="0" fontId="2" fillId="0" borderId="0"/>
    <xf numFmtId="0" fontId="48" fillId="12" borderId="47" applyNumberFormat="0" applyFont="0" applyFill="0" applyBorder="0" applyAlignment="0" applyProtection="0">
      <alignment horizontal="center" vertical="center"/>
      <protection hidden="1"/>
    </xf>
    <xf numFmtId="0" fontId="47" fillId="0" borderId="0">
      <alignment vertical="center"/>
    </xf>
    <xf numFmtId="0" fontId="5" fillId="0" borderId="0">
      <alignment vertical="center"/>
    </xf>
    <xf numFmtId="0" fontId="48" fillId="12" borderId="47" applyNumberFormat="0" applyFont="0" applyFill="0" applyBorder="0" applyAlignment="0" applyProtection="0">
      <alignment horizontal="center" vertical="center"/>
      <protection hidden="1"/>
    </xf>
  </cellStyleXfs>
  <cellXfs count="150">
    <xf numFmtId="0" fontId="0" fillId="0" borderId="0" xfId="0"/>
    <xf numFmtId="0" fontId="5" fillId="2" borderId="0" xfId="0" applyFont="1" applyFill="1" applyBorder="1" applyAlignment="1" applyProtection="1">
      <alignment vertical="center"/>
      <protection hidden="1"/>
    </xf>
    <xf numFmtId="0" fontId="0" fillId="5" borderId="0" xfId="0" applyFill="1" applyAlignment="1">
      <alignment vertical="center"/>
    </xf>
    <xf numFmtId="0" fontId="5" fillId="3" borderId="0"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4" fontId="5" fillId="2" borderId="0" xfId="0" applyNumberFormat="1" applyFont="1" applyFill="1" applyBorder="1" applyAlignment="1" applyProtection="1">
      <alignment vertical="center"/>
      <protection hidden="1"/>
    </xf>
    <xf numFmtId="4" fontId="10" fillId="2" borderId="0" xfId="0" applyNumberFormat="1" applyFont="1" applyFill="1" applyBorder="1" applyAlignment="1" applyProtection="1">
      <alignment vertical="center"/>
      <protection hidden="1"/>
    </xf>
    <xf numFmtId="4" fontId="10" fillId="2" borderId="0" xfId="0" applyNumberFormat="1"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3" fontId="10" fillId="2" borderId="0" xfId="0" applyNumberFormat="1" applyFont="1" applyFill="1" applyBorder="1" applyAlignment="1" applyProtection="1">
      <alignment horizontal="center" vertical="center"/>
      <protection hidden="1"/>
    </xf>
    <xf numFmtId="10" fontId="10" fillId="2" borderId="0" xfId="3" applyNumberFormat="1" applyFont="1" applyFill="1" applyBorder="1" applyAlignment="1" applyProtection="1">
      <alignment horizontal="center" vertical="center"/>
      <protection hidden="1"/>
    </xf>
    <xf numFmtId="0" fontId="8" fillId="6" borderId="4" xfId="0" applyFont="1" applyFill="1" applyBorder="1" applyAlignment="1" applyProtection="1">
      <alignment vertical="center"/>
      <protection hidden="1"/>
    </xf>
    <xf numFmtId="0" fontId="8" fillId="7" borderId="10" xfId="0" applyFont="1" applyFill="1" applyBorder="1" applyAlignment="1" applyProtection="1">
      <alignment vertical="center"/>
      <protection hidden="1"/>
    </xf>
    <xf numFmtId="165" fontId="18" fillId="2" borderId="0" xfId="0" applyNumberFormat="1" applyFont="1" applyFill="1" applyBorder="1" applyAlignment="1" applyProtection="1">
      <alignment horizontal="center"/>
      <protection hidden="1"/>
    </xf>
    <xf numFmtId="165" fontId="20" fillId="2" borderId="0" xfId="0" applyNumberFormat="1" applyFont="1" applyFill="1" applyBorder="1" applyAlignment="1" applyProtection="1">
      <alignment vertical="center"/>
      <protection hidden="1"/>
    </xf>
    <xf numFmtId="167" fontId="14" fillId="2" borderId="0"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167" fontId="14" fillId="2" borderId="0" xfId="0" applyNumberFormat="1" applyFont="1" applyFill="1" applyBorder="1" applyAlignment="1" applyProtection="1">
      <alignment horizontal="right" vertical="center"/>
      <protection hidden="1"/>
    </xf>
    <xf numFmtId="0" fontId="19" fillId="2" borderId="0" xfId="0" applyFont="1" applyFill="1" applyBorder="1" applyAlignment="1" applyProtection="1">
      <alignment vertical="center" wrapText="1"/>
      <protection hidden="1"/>
    </xf>
    <xf numFmtId="165" fontId="21" fillId="2"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8" fontId="0" fillId="3" borderId="8" xfId="0" applyNumberFormat="1" applyFont="1" applyFill="1" applyBorder="1" applyAlignment="1" applyProtection="1">
      <alignment horizontal="left" vertical="center" indent="2"/>
      <protection hidden="1"/>
    </xf>
    <xf numFmtId="168" fontId="0" fillId="3" borderId="8" xfId="0" quotePrefix="1" applyNumberFormat="1" applyFont="1" applyFill="1" applyBorder="1" applyAlignment="1" applyProtection="1">
      <alignment horizontal="left" vertical="center" indent="2"/>
      <protection hidden="1"/>
    </xf>
    <xf numFmtId="168" fontId="6" fillId="7" borderId="11" xfId="0" applyNumberFormat="1" applyFont="1" applyFill="1" applyBorder="1" applyAlignment="1" applyProtection="1">
      <alignment horizontal="left" vertical="center" indent="2"/>
      <protection hidden="1"/>
    </xf>
    <xf numFmtId="0" fontId="6" fillId="7" borderId="11" xfId="0" applyNumberFormat="1" applyFont="1" applyFill="1" applyBorder="1" applyAlignment="1" applyProtection="1">
      <alignment horizontal="left" vertical="center" indent="2"/>
      <protection hidden="1"/>
    </xf>
    <xf numFmtId="168" fontId="6" fillId="6" borderId="5" xfId="0" applyNumberFormat="1" applyFont="1" applyFill="1" applyBorder="1" applyAlignment="1" applyProtection="1">
      <alignment horizontal="left" vertical="center" indent="2"/>
      <protection hidden="1"/>
    </xf>
    <xf numFmtId="165" fontId="6" fillId="6" borderId="13" xfId="0" applyNumberFormat="1" applyFont="1" applyFill="1" applyBorder="1" applyAlignment="1" applyProtection="1">
      <alignment horizontal="center" vertical="center"/>
      <protection hidden="1"/>
    </xf>
    <xf numFmtId="165" fontId="6" fillId="6" borderId="12" xfId="0" applyNumberFormat="1" applyFont="1" applyFill="1" applyBorder="1" applyAlignment="1" applyProtection="1">
      <alignment horizontal="center" vertical="center"/>
      <protection hidden="1"/>
    </xf>
    <xf numFmtId="168" fontId="0" fillId="3" borderId="7" xfId="8" applyNumberFormat="1" applyFont="1" applyFill="1" applyBorder="1" applyAlignment="1" applyProtection="1">
      <alignment vertical="center"/>
      <protection hidden="1"/>
    </xf>
    <xf numFmtId="168" fontId="0" fillId="4" borderId="7" xfId="8" applyNumberFormat="1" applyFont="1" applyFill="1" applyBorder="1" applyAlignment="1" applyProtection="1">
      <alignment vertical="center"/>
      <protection hidden="1"/>
    </xf>
    <xf numFmtId="168" fontId="23" fillId="3" borderId="6" xfId="0" applyNumberFormat="1" applyFont="1" applyFill="1" applyBorder="1" applyAlignment="1" applyProtection="1">
      <alignment vertical="center"/>
      <protection hidden="1"/>
    </xf>
    <xf numFmtId="168" fontId="0" fillId="3" borderId="7" xfId="0" applyNumberFormat="1" applyFont="1" applyFill="1" applyBorder="1" applyAlignment="1" applyProtection="1">
      <alignment vertical="center"/>
      <protection hidden="1"/>
    </xf>
    <xf numFmtId="168" fontId="0" fillId="4" borderId="7" xfId="0" applyNumberFormat="1" applyFont="1" applyFill="1" applyBorder="1" applyAlignment="1" applyProtection="1">
      <alignment vertical="center"/>
      <protection hidden="1"/>
    </xf>
    <xf numFmtId="168" fontId="6" fillId="7" borderId="1" xfId="8" applyNumberFormat="1" applyFont="1" applyFill="1" applyBorder="1" applyAlignment="1" applyProtection="1">
      <alignment vertical="center"/>
      <protection hidden="1"/>
    </xf>
    <xf numFmtId="168" fontId="6" fillId="7" borderId="9" xfId="0" applyNumberFormat="1" applyFont="1" applyFill="1" applyBorder="1" applyAlignment="1" applyProtection="1">
      <alignment vertical="center"/>
      <protection hidden="1"/>
    </xf>
    <xf numFmtId="168" fontId="6" fillId="6" borderId="3" xfId="0" applyNumberFormat="1" applyFont="1" applyFill="1" applyBorder="1" applyAlignment="1" applyProtection="1">
      <alignment horizontal="center" vertical="center"/>
      <protection hidden="1"/>
    </xf>
    <xf numFmtId="168" fontId="6" fillId="6" borderId="2" xfId="0" applyNumberFormat="1" applyFont="1" applyFill="1" applyBorder="1" applyAlignment="1" applyProtection="1">
      <alignment vertical="center"/>
      <protection hidden="1"/>
    </xf>
    <xf numFmtId="0" fontId="6" fillId="7" borderId="20" xfId="0" applyFont="1" applyFill="1" applyBorder="1" applyAlignment="1" applyProtection="1">
      <alignment horizontal="left" vertical="center" indent="2"/>
      <protection hidden="1"/>
    </xf>
    <xf numFmtId="168" fontId="6" fillId="7" borderId="19" xfId="0" applyNumberFormat="1" applyFont="1" applyFill="1" applyBorder="1" applyAlignment="1" applyProtection="1">
      <alignment horizontal="left" vertical="center" indent="1"/>
      <protection hidden="1"/>
    </xf>
    <xf numFmtId="168" fontId="6" fillId="7" borderId="17" xfId="0" applyNumberFormat="1" applyFont="1" applyFill="1" applyBorder="1" applyAlignment="1" applyProtection="1">
      <alignment vertical="center"/>
      <protection hidden="1"/>
    </xf>
    <xf numFmtId="0" fontId="6" fillId="7" borderId="5" xfId="0" applyFont="1" applyFill="1" applyBorder="1" applyAlignment="1" applyProtection="1">
      <alignment horizontal="left" vertical="center" indent="2"/>
      <protection hidden="1"/>
    </xf>
    <xf numFmtId="168" fontId="6" fillId="7" borderId="16" xfId="0" applyNumberFormat="1" applyFont="1" applyFill="1" applyBorder="1" applyAlignment="1" applyProtection="1">
      <alignment horizontal="left" vertical="center" indent="1"/>
      <protection hidden="1"/>
    </xf>
    <xf numFmtId="0" fontId="24" fillId="2" borderId="0" xfId="0" applyFont="1" applyFill="1" applyBorder="1" applyAlignment="1" applyProtection="1">
      <alignment horizontal="left" vertical="center" indent="4"/>
      <protection hidden="1"/>
    </xf>
    <xf numFmtId="0" fontId="0" fillId="2" borderId="0" xfId="0" applyFont="1" applyFill="1" applyBorder="1" applyAlignment="1" applyProtection="1">
      <alignment vertical="center"/>
      <protection hidden="1"/>
    </xf>
    <xf numFmtId="10" fontId="6" fillId="8" borderId="32" xfId="0" applyNumberFormat="1" applyFont="1" applyFill="1" applyBorder="1" applyAlignment="1" applyProtection="1">
      <alignment vertical="center"/>
      <protection hidden="1"/>
    </xf>
    <xf numFmtId="10" fontId="6" fillId="8" borderId="29" xfId="0" applyNumberFormat="1" applyFont="1" applyFill="1" applyBorder="1" applyAlignment="1" applyProtection="1">
      <alignment vertical="center"/>
      <protection hidden="1"/>
    </xf>
    <xf numFmtId="0" fontId="0" fillId="3" borderId="34" xfId="0" applyFont="1" applyFill="1" applyBorder="1" applyAlignment="1" applyProtection="1">
      <alignment horizontal="left" vertical="center" indent="2"/>
      <protection hidden="1"/>
    </xf>
    <xf numFmtId="170" fontId="0" fillId="3" borderId="33" xfId="0" applyNumberFormat="1" applyFont="1" applyFill="1" applyBorder="1" applyAlignment="1" applyProtection="1">
      <alignment vertical="center"/>
      <protection hidden="1"/>
    </xf>
    <xf numFmtId="170" fontId="0" fillId="3" borderId="30" xfId="0" applyNumberFormat="1" applyFont="1" applyFill="1" applyBorder="1" applyAlignment="1" applyProtection="1">
      <alignment vertical="center"/>
      <protection hidden="1"/>
    </xf>
    <xf numFmtId="0" fontId="0" fillId="3" borderId="28" xfId="0" quotePrefix="1" applyFont="1" applyFill="1" applyBorder="1" applyAlignment="1" applyProtection="1">
      <alignment horizontal="left" vertical="center" indent="2"/>
      <protection hidden="1"/>
    </xf>
    <xf numFmtId="170" fontId="0" fillId="3" borderId="27" xfId="0" applyNumberFormat="1" applyFont="1" applyFill="1" applyBorder="1" applyAlignment="1" applyProtection="1">
      <alignment vertical="center"/>
      <protection hidden="1"/>
    </xf>
    <xf numFmtId="0" fontId="6" fillId="7" borderId="26" xfId="0" applyFont="1" applyFill="1" applyBorder="1" applyAlignment="1" applyProtection="1">
      <alignment horizontal="left" vertical="center" indent="2"/>
      <protection hidden="1"/>
    </xf>
    <xf numFmtId="170" fontId="6" fillId="7" borderId="25" xfId="0" applyNumberFormat="1" applyFont="1" applyFill="1" applyBorder="1" applyAlignment="1" applyProtection="1">
      <alignment vertical="center"/>
      <protection hidden="1"/>
    </xf>
    <xf numFmtId="0" fontId="0" fillId="2" borderId="0" xfId="0" applyFont="1" applyFill="1" applyBorder="1" applyAlignment="1" applyProtection="1">
      <alignment horizontal="left" vertical="center" indent="2"/>
      <protection hidden="1"/>
    </xf>
    <xf numFmtId="4" fontId="15" fillId="0" borderId="0" xfId="2" applyNumberFormat="1" applyProtection="1">
      <protection hidden="1"/>
    </xf>
    <xf numFmtId="0" fontId="25" fillId="5" borderId="0" xfId="0" applyFont="1" applyFill="1" applyBorder="1" applyAlignment="1">
      <alignment vertical="center"/>
    </xf>
    <xf numFmtId="0" fontId="25" fillId="5" borderId="0" xfId="0" applyFont="1" applyFill="1" applyBorder="1" applyAlignment="1" applyProtection="1">
      <alignment horizontal="left" vertical="center" wrapText="1"/>
      <protection hidden="1"/>
    </xf>
    <xf numFmtId="0" fontId="26" fillId="6" borderId="35" xfId="1" applyFont="1" applyFill="1" applyBorder="1" applyAlignment="1" applyProtection="1">
      <alignment horizontal="center" vertical="center"/>
    </xf>
    <xf numFmtId="0" fontId="27" fillId="10" borderId="35" xfId="0" applyFont="1" applyFill="1" applyBorder="1" applyAlignment="1">
      <alignment horizontal="center" vertical="center"/>
    </xf>
    <xf numFmtId="0" fontId="28" fillId="10" borderId="35" xfId="0" applyFont="1" applyFill="1" applyBorder="1" applyAlignment="1">
      <alignment horizontal="center" vertical="center"/>
    </xf>
    <xf numFmtId="10" fontId="5" fillId="3" borderId="0" xfId="3" applyNumberFormat="1" applyFont="1" applyFill="1" applyBorder="1" applyAlignment="1" applyProtection="1">
      <alignment vertical="center"/>
      <protection hidden="1"/>
    </xf>
    <xf numFmtId="171" fontId="5" fillId="3" borderId="0" xfId="0" applyNumberFormat="1" applyFont="1" applyFill="1" applyBorder="1" applyAlignment="1" applyProtection="1">
      <alignment vertical="center"/>
      <protection hidden="1"/>
    </xf>
    <xf numFmtId="171" fontId="11" fillId="3" borderId="0" xfId="0" applyNumberFormat="1" applyFont="1" applyFill="1" applyBorder="1" applyAlignment="1" applyProtection="1">
      <alignment vertical="center"/>
      <protection hidden="1"/>
    </xf>
    <xf numFmtId="0" fontId="11" fillId="3" borderId="0" xfId="0" applyFont="1" applyFill="1" applyBorder="1" applyAlignment="1" applyProtection="1">
      <alignment vertical="center"/>
      <protection hidden="1"/>
    </xf>
    <xf numFmtId="0" fontId="25" fillId="5" borderId="0" xfId="0" applyFont="1" applyFill="1" applyBorder="1" applyAlignment="1" applyProtection="1">
      <alignment vertical="center"/>
      <protection hidden="1"/>
    </xf>
    <xf numFmtId="0" fontId="25" fillId="5" borderId="0" xfId="0" applyFont="1" applyFill="1" applyBorder="1" applyAlignment="1" applyProtection="1">
      <alignment vertical="center"/>
      <protection locked="0" hidden="1"/>
    </xf>
    <xf numFmtId="167" fontId="14" fillId="0" borderId="0" xfId="0" applyNumberFormat="1" applyFont="1" applyFill="1" applyBorder="1" applyAlignment="1" applyProtection="1">
      <alignment horizontal="right" vertical="center"/>
      <protection hidden="1"/>
    </xf>
    <xf numFmtId="166" fontId="6" fillId="11" borderId="4" xfId="0" applyNumberFormat="1" applyFont="1" applyFill="1" applyBorder="1" applyAlignment="1" applyProtection="1">
      <alignment horizontal="center" vertical="center"/>
      <protection hidden="1"/>
    </xf>
    <xf numFmtId="168" fontId="6" fillId="11" borderId="4" xfId="0" applyNumberFormat="1" applyFont="1" applyFill="1" applyBorder="1" applyAlignment="1" applyProtection="1">
      <alignment horizontal="center" vertical="center"/>
      <protection hidden="1"/>
    </xf>
    <xf numFmtId="168" fontId="6" fillId="11" borderId="2" xfId="0" applyNumberFormat="1" applyFont="1" applyFill="1" applyBorder="1" applyAlignment="1" applyProtection="1">
      <alignment horizontal="center" vertical="center"/>
      <protection hidden="1"/>
    </xf>
    <xf numFmtId="0" fontId="29" fillId="9" borderId="0" xfId="1"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protection hidden="1"/>
    </xf>
    <xf numFmtId="168" fontId="0" fillId="3" borderId="37" xfId="0" applyNumberFormat="1" applyFont="1" applyFill="1" applyBorder="1" applyAlignment="1" applyProtection="1">
      <alignment horizontal="left" vertical="center" indent="1"/>
      <protection hidden="1"/>
    </xf>
    <xf numFmtId="168" fontId="0" fillId="3" borderId="33" xfId="0" applyNumberFormat="1" applyFont="1" applyFill="1" applyBorder="1" applyAlignment="1" applyProtection="1">
      <alignment vertical="center"/>
      <protection hidden="1"/>
    </xf>
    <xf numFmtId="168" fontId="0" fillId="3" borderId="40" xfId="0" applyNumberFormat="1" applyFont="1" applyFill="1" applyBorder="1" applyAlignment="1" applyProtection="1">
      <alignment horizontal="left" vertical="center" indent="1"/>
      <protection hidden="1"/>
    </xf>
    <xf numFmtId="168" fontId="0" fillId="3" borderId="27" xfId="0" applyNumberFormat="1" applyFont="1" applyFill="1" applyBorder="1" applyAlignment="1" applyProtection="1">
      <alignment vertical="center"/>
      <protection hidden="1"/>
    </xf>
    <xf numFmtId="0" fontId="0" fillId="3" borderId="43" xfId="0" quotePrefix="1" applyFont="1" applyFill="1" applyBorder="1" applyAlignment="1" applyProtection="1">
      <alignment horizontal="left" vertical="center" indent="2"/>
      <protection hidden="1"/>
    </xf>
    <xf numFmtId="168" fontId="0" fillId="3" borderId="44" xfId="0" applyNumberFormat="1" applyFont="1" applyFill="1" applyBorder="1" applyAlignment="1" applyProtection="1">
      <alignment horizontal="left" vertical="center" indent="1"/>
      <protection hidden="1"/>
    </xf>
    <xf numFmtId="168" fontId="0" fillId="3" borderId="46" xfId="0" applyNumberFormat="1" applyFont="1" applyFill="1" applyBorder="1" applyAlignment="1" applyProtection="1">
      <alignment vertical="center"/>
      <protection hidden="1"/>
    </xf>
    <xf numFmtId="0" fontId="0" fillId="3" borderId="34" xfId="0" applyFont="1" applyFill="1" applyBorder="1" applyAlignment="1" applyProtection="1">
      <alignment horizontal="left" vertical="center" indent="1"/>
      <protection hidden="1"/>
    </xf>
    <xf numFmtId="0" fontId="0" fillId="3" borderId="31" xfId="0" applyFont="1" applyFill="1" applyBorder="1" applyAlignment="1" applyProtection="1">
      <alignment horizontal="left" vertical="center" indent="1"/>
      <protection hidden="1"/>
    </xf>
    <xf numFmtId="0" fontId="0" fillId="3" borderId="28" xfId="0" quotePrefix="1" applyFont="1" applyFill="1" applyBorder="1" applyAlignment="1" applyProtection="1">
      <alignment horizontal="left" vertical="center" indent="1"/>
      <protection hidden="1"/>
    </xf>
    <xf numFmtId="0" fontId="33" fillId="11" borderId="0" xfId="0" applyFont="1" applyFill="1" applyProtection="1">
      <protection hidden="1"/>
    </xf>
    <xf numFmtId="0" fontId="33" fillId="11" borderId="0" xfId="0" applyFont="1" applyFill="1" applyProtection="1">
      <protection locked="0" hidden="1"/>
    </xf>
    <xf numFmtId="4" fontId="33" fillId="11" borderId="0" xfId="0" applyNumberFormat="1" applyFont="1" applyFill="1" applyBorder="1" applyAlignment="1" applyProtection="1">
      <alignment horizontal="left" vertical="center"/>
      <protection hidden="1"/>
    </xf>
    <xf numFmtId="10" fontId="33" fillId="11" borderId="0" xfId="3" applyNumberFormat="1" applyFont="1" applyFill="1" applyBorder="1" applyAlignment="1" applyProtection="1">
      <alignment horizontal="right" vertical="center"/>
      <protection hidden="1"/>
    </xf>
    <xf numFmtId="10" fontId="33" fillId="11" borderId="0" xfId="3" applyNumberFormat="1" applyFont="1" applyFill="1" applyBorder="1" applyProtection="1">
      <protection hidden="1"/>
    </xf>
    <xf numFmtId="10" fontId="33" fillId="11" borderId="0" xfId="3" applyNumberFormat="1" applyFont="1" applyFill="1" applyProtection="1">
      <protection hidden="1"/>
    </xf>
    <xf numFmtId="9" fontId="33" fillId="11" borderId="0" xfId="0" applyNumberFormat="1" applyFont="1" applyFill="1" applyProtection="1">
      <protection hidden="1"/>
    </xf>
    <xf numFmtId="10" fontId="33" fillId="11" borderId="0" xfId="0" applyNumberFormat="1" applyFont="1" applyFill="1" applyProtection="1">
      <protection hidden="1"/>
    </xf>
    <xf numFmtId="0" fontId="33" fillId="11" borderId="0" xfId="0" applyFont="1" applyFill="1" applyBorder="1" applyAlignment="1" applyProtection="1">
      <alignment vertical="center"/>
      <protection hidden="1"/>
    </xf>
    <xf numFmtId="0" fontId="33" fillId="11" borderId="0" xfId="0" applyFont="1" applyFill="1" applyBorder="1" applyAlignment="1" applyProtection="1">
      <alignment horizontal="center" vertical="center"/>
      <protection hidden="1"/>
    </xf>
    <xf numFmtId="0" fontId="33" fillId="11" borderId="0" xfId="0" applyFont="1" applyFill="1" applyBorder="1" applyAlignment="1" applyProtection="1">
      <alignment vertical="center"/>
      <protection locked="0" hidden="1"/>
    </xf>
    <xf numFmtId="10" fontId="33" fillId="11" borderId="0" xfId="3" applyNumberFormat="1" applyFont="1" applyFill="1" applyBorder="1" applyAlignment="1" applyProtection="1">
      <alignment vertical="center"/>
      <protection hidden="1"/>
    </xf>
    <xf numFmtId="4" fontId="33" fillId="11" borderId="0" xfId="0" applyNumberFormat="1" applyFont="1" applyFill="1" applyBorder="1" applyAlignment="1" applyProtection="1">
      <alignment vertical="center"/>
      <protection hidden="1"/>
    </xf>
    <xf numFmtId="4" fontId="33" fillId="11" borderId="0" xfId="0" applyNumberFormat="1" applyFont="1" applyFill="1" applyBorder="1" applyAlignment="1" applyProtection="1">
      <alignment horizontal="center" vertical="center"/>
      <protection hidden="1"/>
    </xf>
    <xf numFmtId="4" fontId="34" fillId="11" borderId="0" xfId="0" applyNumberFormat="1" applyFont="1" applyFill="1" applyBorder="1" applyAlignment="1" applyProtection="1">
      <alignment horizontal="center" vertical="center"/>
      <protection hidden="1"/>
    </xf>
    <xf numFmtId="10" fontId="33" fillId="11" borderId="0" xfId="0" applyNumberFormat="1" applyFont="1" applyFill="1" applyBorder="1" applyAlignment="1" applyProtection="1">
      <alignment horizontal="center" vertical="center"/>
      <protection hidden="1"/>
    </xf>
    <xf numFmtId="3" fontId="33" fillId="11" borderId="0" xfId="0" applyNumberFormat="1" applyFont="1" applyFill="1" applyBorder="1" applyAlignment="1" applyProtection="1">
      <alignment horizontal="center" vertical="center"/>
      <protection hidden="1"/>
    </xf>
    <xf numFmtId="169" fontId="33" fillId="11"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vertical="center"/>
      <protection hidden="1"/>
    </xf>
    <xf numFmtId="0" fontId="49" fillId="13" borderId="0" xfId="0" applyFont="1" applyFill="1" applyProtection="1">
      <protection hidden="1"/>
    </xf>
    <xf numFmtId="0" fontId="50" fillId="13" borderId="0" xfId="0" applyFont="1" applyFill="1" applyBorder="1" applyAlignment="1" applyProtection="1">
      <alignment vertical="center"/>
      <protection hidden="1"/>
    </xf>
    <xf numFmtId="0" fontId="51" fillId="15" borderId="48" xfId="0" applyFont="1" applyFill="1" applyBorder="1" applyAlignment="1" applyProtection="1">
      <alignment horizontal="center" vertical="center"/>
      <protection hidden="1"/>
    </xf>
    <xf numFmtId="172" fontId="23" fillId="0" borderId="0" xfId="0" applyNumberFormat="1" applyFont="1" applyFill="1" applyBorder="1" applyAlignment="1" applyProtection="1">
      <alignment horizontal="right" vertical="center"/>
      <protection hidden="1"/>
    </xf>
    <xf numFmtId="0" fontId="54" fillId="16" borderId="0" xfId="0" applyFon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37" fillId="0" borderId="0" xfId="0" applyFont="1" applyAlignment="1" applyProtection="1">
      <alignment horizontal="left" vertical="center"/>
      <protection hidden="1"/>
    </xf>
    <xf numFmtId="0" fontId="55" fillId="0" borderId="0" xfId="0" applyFont="1" applyFill="1" applyBorder="1" applyAlignment="1">
      <alignment horizontal="right"/>
    </xf>
    <xf numFmtId="0" fontId="56" fillId="0" borderId="0" xfId="0" applyFont="1" applyFill="1" applyBorder="1" applyAlignment="1">
      <alignment horizontal="left" vertical="top" indent="3"/>
    </xf>
    <xf numFmtId="0" fontId="57" fillId="0" borderId="0" xfId="0" applyFont="1" applyFill="1" applyBorder="1" applyAlignment="1">
      <alignment horizontal="left" vertical="top" indent="3"/>
    </xf>
    <xf numFmtId="0" fontId="58" fillId="0" borderId="0" xfId="0" applyFont="1" applyFill="1" applyBorder="1" applyAlignment="1">
      <alignment vertical="top"/>
    </xf>
    <xf numFmtId="0" fontId="59" fillId="0" borderId="0" xfId="0" applyFont="1" applyFill="1" applyBorder="1" applyAlignment="1">
      <alignment vertical="top"/>
    </xf>
    <xf numFmtId="0" fontId="60" fillId="17" borderId="0" xfId="1" applyFont="1" applyFill="1" applyBorder="1" applyAlignment="1" applyProtection="1">
      <alignment horizontal="center" vertical="center"/>
    </xf>
    <xf numFmtId="0" fontId="5" fillId="0" borderId="0" xfId="4" applyFill="1" applyBorder="1" applyAlignment="1">
      <alignment vertical="center"/>
    </xf>
    <xf numFmtId="0" fontId="0" fillId="0" borderId="0" xfId="0" applyAlignment="1" applyProtection="1">
      <alignment vertical="center"/>
      <protection hidden="1"/>
    </xf>
    <xf numFmtId="0" fontId="12" fillId="0" borderId="0" xfId="0" applyFont="1" applyFill="1" applyAlignment="1">
      <alignment vertical="center"/>
    </xf>
    <xf numFmtId="0" fontId="44" fillId="14" borderId="0" xfId="0" applyFont="1" applyFill="1" applyBorder="1" applyAlignment="1" applyProtection="1">
      <alignment horizontal="center" vertical="center"/>
      <protection hidden="1"/>
    </xf>
    <xf numFmtId="0" fontId="64" fillId="0" borderId="0" xfId="0" applyFont="1" applyFill="1" applyBorder="1" applyAlignment="1" applyProtection="1">
      <alignment horizontal="left" vertical="center" indent="2"/>
      <protection hidden="1"/>
    </xf>
    <xf numFmtId="165" fontId="65" fillId="2" borderId="0" xfId="0" applyNumberFormat="1" applyFont="1" applyFill="1" applyBorder="1" applyAlignment="1" applyProtection="1">
      <alignment vertical="center"/>
      <protection hidden="1"/>
    </xf>
    <xf numFmtId="165" fontId="6" fillId="9" borderId="36" xfId="0" applyNumberFormat="1" applyFont="1" applyFill="1" applyBorder="1" applyAlignment="1" applyProtection="1">
      <alignment horizontal="right" vertical="center"/>
      <protection locked="0" hidden="1"/>
    </xf>
    <xf numFmtId="164" fontId="6" fillId="9" borderId="36" xfId="3" applyNumberFormat="1" applyFont="1" applyFill="1" applyBorder="1" applyAlignment="1" applyProtection="1">
      <alignment horizontal="right" vertical="center"/>
      <protection locked="0" hidden="1"/>
    </xf>
    <xf numFmtId="172" fontId="6" fillId="9" borderId="36" xfId="0" applyNumberFormat="1" applyFont="1" applyFill="1" applyBorder="1" applyAlignment="1" applyProtection="1">
      <alignment horizontal="right" vertical="center"/>
      <protection locked="0" hidden="1"/>
    </xf>
    <xf numFmtId="174" fontId="6" fillId="9" borderId="0" xfId="0" applyNumberFormat="1" applyFont="1" applyFill="1" applyBorder="1" applyAlignment="1" applyProtection="1">
      <alignment horizontal="right" vertical="center"/>
      <protection locked="0" hidden="1"/>
    </xf>
    <xf numFmtId="0" fontId="9" fillId="9" borderId="0" xfId="0" applyFont="1" applyFill="1" applyBorder="1" applyAlignment="1" applyProtection="1">
      <alignment vertical="center"/>
      <protection hidden="1"/>
    </xf>
    <xf numFmtId="0" fontId="38" fillId="0" borderId="0" xfId="4" applyFont="1" applyFill="1" applyBorder="1" applyAlignment="1">
      <alignment vertical="top" wrapText="1"/>
    </xf>
    <xf numFmtId="0" fontId="0" fillId="0" borderId="0" xfId="0" applyAlignment="1">
      <alignment vertical="center" wrapText="1"/>
    </xf>
    <xf numFmtId="0" fontId="60" fillId="18" borderId="0" xfId="1" applyFont="1" applyFill="1" applyBorder="1" applyAlignment="1" applyProtection="1">
      <alignment horizontal="center" vertical="center"/>
    </xf>
    <xf numFmtId="0" fontId="39" fillId="19" borderId="0" xfId="1" applyFont="1" applyFill="1" applyBorder="1" applyAlignment="1" applyProtection="1">
      <alignment horizontal="left" vertical="center" wrapText="1"/>
    </xf>
    <xf numFmtId="0" fontId="40" fillId="20" borderId="0" xfId="0" applyFont="1" applyFill="1" applyBorder="1" applyAlignment="1" applyProtection="1">
      <alignment horizontal="left" vertical="center" indent="1"/>
    </xf>
    <xf numFmtId="0" fontId="62" fillId="20" borderId="0" xfId="0" applyFont="1" applyFill="1" applyBorder="1" applyAlignment="1" applyProtection="1">
      <alignment horizontal="left" vertical="center" indent="1"/>
    </xf>
    <xf numFmtId="0" fontId="6" fillId="6" borderId="24" xfId="0" applyFont="1" applyFill="1" applyBorder="1" applyAlignment="1" applyProtection="1">
      <alignment horizontal="left" vertical="center" indent="2"/>
      <protection hidden="1"/>
    </xf>
    <xf numFmtId="0" fontId="6" fillId="6" borderId="21" xfId="0" applyFont="1" applyFill="1" applyBorder="1" applyAlignment="1" applyProtection="1">
      <alignment horizontal="left" vertical="center" indent="2"/>
      <protection hidden="1"/>
    </xf>
    <xf numFmtId="0" fontId="6" fillId="6" borderId="23" xfId="0" applyFont="1" applyFill="1" applyBorder="1" applyAlignment="1" applyProtection="1">
      <alignment horizontal="left" vertical="center" indent="2"/>
      <protection hidden="1"/>
    </xf>
    <xf numFmtId="0" fontId="6" fillId="6" borderId="22" xfId="0" applyFont="1" applyFill="1" applyBorder="1" applyAlignment="1" applyProtection="1">
      <alignment horizontal="left" vertical="center" indent="1"/>
      <protection hidden="1"/>
    </xf>
    <xf numFmtId="0" fontId="6" fillId="6" borderId="13" xfId="0" applyFont="1" applyFill="1" applyBorder="1" applyAlignment="1" applyProtection="1">
      <alignment horizontal="left" vertical="center" indent="1"/>
      <protection hidden="1"/>
    </xf>
    <xf numFmtId="0" fontId="6" fillId="6" borderId="21" xfId="0" applyFont="1" applyFill="1" applyBorder="1" applyAlignment="1" applyProtection="1">
      <alignment horizontal="left" vertical="center" indent="1"/>
      <protection hidden="1"/>
    </xf>
    <xf numFmtId="0" fontId="17" fillId="6" borderId="15"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protection hidden="1"/>
    </xf>
    <xf numFmtId="0" fontId="0" fillId="3" borderId="38" xfId="0" applyFont="1" applyFill="1" applyBorder="1" applyAlignment="1" applyProtection="1">
      <alignment horizontal="left" vertical="center" indent="1"/>
      <protection hidden="1"/>
    </xf>
    <xf numFmtId="0" fontId="0" fillId="3" borderId="39" xfId="0" applyFont="1" applyFill="1" applyBorder="1" applyAlignment="1" applyProtection="1">
      <alignment horizontal="left" vertical="center" indent="1"/>
      <protection hidden="1"/>
    </xf>
    <xf numFmtId="0" fontId="0" fillId="3" borderId="0" xfId="0" quotePrefix="1" applyFont="1" applyFill="1" applyBorder="1" applyAlignment="1" applyProtection="1">
      <alignment horizontal="left" vertical="center" indent="1"/>
      <protection hidden="1"/>
    </xf>
    <xf numFmtId="0" fontId="0" fillId="3" borderId="45" xfId="0" quotePrefix="1" applyFont="1" applyFill="1" applyBorder="1" applyAlignment="1" applyProtection="1">
      <alignment horizontal="left" vertical="center" indent="1"/>
      <protection hidden="1"/>
    </xf>
    <xf numFmtId="0" fontId="0" fillId="3" borderId="41" xfId="0" quotePrefix="1" applyFont="1" applyFill="1" applyBorder="1" applyAlignment="1" applyProtection="1">
      <alignment horizontal="left" vertical="center" indent="1"/>
      <protection hidden="1"/>
    </xf>
    <xf numFmtId="0" fontId="0" fillId="3" borderId="42" xfId="0" quotePrefix="1" applyFont="1" applyFill="1" applyBorder="1" applyAlignment="1" applyProtection="1">
      <alignment horizontal="left" vertical="center" indent="1"/>
      <protection hidden="1"/>
    </xf>
    <xf numFmtId="0" fontId="6" fillId="7" borderId="10" xfId="0" applyFont="1" applyFill="1" applyBorder="1" applyAlignment="1" applyProtection="1">
      <alignment horizontal="left" vertical="center" indent="1"/>
      <protection hidden="1"/>
    </xf>
    <xf numFmtId="0" fontId="6" fillId="7" borderId="18" xfId="0" applyFont="1" applyFill="1" applyBorder="1" applyAlignment="1" applyProtection="1">
      <alignment horizontal="left" vertical="center" indent="1"/>
      <protection hidden="1"/>
    </xf>
  </cellXfs>
  <cellStyles count="25">
    <cellStyle name="Comma 2" xfId="14" xr:uid="{00000000-0005-0000-0000-000000000000}"/>
    <cellStyle name="Currency 2" xfId="8" xr:uid="{00000000-0005-0000-0000-000001000000}"/>
    <cellStyle name="Followed Hyperlink 2" xfId="9" xr:uid="{00000000-0005-0000-0000-000002000000}"/>
    <cellStyle name="Hyperlink" xfId="1" builtinId="8"/>
    <cellStyle name="Hyperlink 2" xfId="21" xr:uid="{00000000-0005-0000-0000-000004000000}"/>
    <cellStyle name="Hyperlink 2 2" xfId="11" xr:uid="{00000000-0005-0000-0000-000005000000}"/>
    <cellStyle name="Hyperlink 2 2 2" xfId="24" xr:uid="{00000000-0005-0000-0000-000006000000}"/>
    <cellStyle name="Hyperlink 2 2 2 2" xfId="15" xr:uid="{00000000-0005-0000-0000-000007000000}"/>
    <cellStyle name="Normal" xfId="0" builtinId="0"/>
    <cellStyle name="Normal 2" xfId="4" xr:uid="{00000000-0005-0000-0000-000009000000}"/>
    <cellStyle name="Normal 2 2" xfId="16" xr:uid="{00000000-0005-0000-0000-00000A000000}"/>
    <cellStyle name="Normal 2 2 2" xfId="19" xr:uid="{00000000-0005-0000-0000-00000B000000}"/>
    <cellStyle name="Normal 2 3" xfId="20" xr:uid="{00000000-0005-0000-0000-00000C000000}"/>
    <cellStyle name="Normal 2 3 2" xfId="22" xr:uid="{00000000-0005-0000-0000-00000D000000}"/>
    <cellStyle name="Normal 3" xfId="2" xr:uid="{00000000-0005-0000-0000-00000E000000}"/>
    <cellStyle name="Normal 3 2" xfId="7" xr:uid="{00000000-0005-0000-0000-00000F000000}"/>
    <cellStyle name="Normal 3 2 2" xfId="17" xr:uid="{00000000-0005-0000-0000-000010000000}"/>
    <cellStyle name="Normal 4" xfId="5" xr:uid="{00000000-0005-0000-0000-000011000000}"/>
    <cellStyle name="Normal 4 2" xfId="23" xr:uid="{00000000-0005-0000-0000-000012000000}"/>
    <cellStyle name="Normal 5" xfId="18" xr:uid="{00000000-0005-0000-0000-000013000000}"/>
    <cellStyle name="Normal 5 2" xfId="12" xr:uid="{00000000-0005-0000-0000-000014000000}"/>
    <cellStyle name="Normal 6" xfId="10" xr:uid="{00000000-0005-0000-0000-000015000000}"/>
    <cellStyle name="Percent" xfId="3" builtinId="5"/>
    <cellStyle name="Percent 2" xfId="6" xr:uid="{00000000-0005-0000-0000-000017000000}"/>
    <cellStyle name="Percent 3" xfId="13" xr:uid="{00000000-0005-0000-0000-000018000000}"/>
  </cellStyles>
  <dxfs count="1">
    <dxf>
      <font>
        <condense val="0"/>
        <extend val="0"/>
        <color indexed="47"/>
      </font>
      <fill>
        <patternFill>
          <bgColor indexed="47"/>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6E6E6"/>
      <rgbColor rgb="00FFFFFF"/>
      <rgbColor rgb="00FFFFFF"/>
      <rgbColor rgb="00FFFFFF"/>
      <rgbColor rgb="00FFFFFF"/>
      <rgbColor rgb="00FFFFFF"/>
      <rgbColor rgb="005F5F5A"/>
      <rgbColor rgb="00FFFFFF"/>
      <rgbColor rgb="00FFFFFF"/>
      <rgbColor rgb="0091918C"/>
      <rgbColor rgb="00F8F8F8"/>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6E6E6"/>
      <rgbColor rgb="00CDCDCD"/>
      <rgbColor rgb="00B41919"/>
      <rgbColor rgb="00EAEAEA"/>
      <rgbColor rgb="00FFFFFF"/>
      <rgbColor rgb="00FFFFFF"/>
      <rgbColor rgb="00FFFFFF"/>
      <rgbColor rgb="00F4F9FA"/>
      <rgbColor rgb="00464646"/>
      <rgbColor rgb="00EB0505"/>
      <rgbColor rgb="00FFFFFF"/>
      <rgbColor rgb="00FFFFFF"/>
      <rgbColor rgb="00FFFFFF"/>
    </indexedColors>
    <mruColors>
      <color rgb="FF4B0082"/>
      <color rgb="FFE7E6E6"/>
      <color rgb="FF00CED1"/>
      <color rgb="FF5F5F5A"/>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Spin" dx="15" fmlaLink="calc!$D$23" inc="5" max="600" page="10" val="250"/>
</file>

<file path=xl/ctrlProps/ctrlProp10.xml><?xml version="1.0" encoding="utf-8"?>
<formControlPr xmlns="http://schemas.microsoft.com/office/spreadsheetml/2009/9/main" objectType="Spin" dx="15" fmlaLink="'1'!$J$25" inc="5" max="600" page="10" val="250"/>
</file>

<file path=xl/ctrlProps/ctrlProp11.xml><?xml version="1.0" encoding="utf-8"?>
<formControlPr xmlns="http://schemas.microsoft.com/office/spreadsheetml/2009/9/main" objectType="CheckBox" fmlaLink="$J$22" lockText="1"/>
</file>

<file path=xl/ctrlProps/ctrlProp12.xml><?xml version="1.0" encoding="utf-8"?>
<formControlPr xmlns="http://schemas.microsoft.com/office/spreadsheetml/2009/9/main" objectType="Drop" dropStyle="combo" dx="22" fmlaLink="calc!$B$12" fmlaRange="calc!$C$13:$C$20" sel="3" val="0"/>
</file>

<file path=xl/ctrlProps/ctrlProp13.xml><?xml version="1.0" encoding="utf-8"?>
<formControlPr xmlns="http://schemas.microsoft.com/office/spreadsheetml/2009/9/main" objectType="CheckBox" fmlaLink="$H$11" lockText="1"/>
</file>

<file path=xl/ctrlProps/ctrlProp14.xml><?xml version="1.0" encoding="utf-8"?>
<formControlPr xmlns="http://schemas.microsoft.com/office/spreadsheetml/2009/9/main" objectType="CheckBox" fmlaLink="$I$11" lockText="1"/>
</file>

<file path=xl/ctrlProps/ctrlProp2.xml><?xml version="1.0" encoding="utf-8"?>
<formControlPr xmlns="http://schemas.microsoft.com/office/spreadsheetml/2009/9/main" objectType="Spin" dx="15" fmlaLink="calc!$D$24" inc="5" max="500" page="10" val="100"/>
</file>

<file path=xl/ctrlProps/ctrlProp3.xml><?xml version="1.0" encoding="utf-8"?>
<formControlPr xmlns="http://schemas.microsoft.com/office/spreadsheetml/2009/9/main" objectType="Spin" dx="15" fmlaLink="$F$8" max="40" min="1" page="10" val="5"/>
</file>

<file path=xl/ctrlProps/ctrlProp4.xml><?xml version="1.0" encoding="utf-8"?>
<formControlPr xmlns="http://schemas.microsoft.com/office/spreadsheetml/2009/9/main" objectType="Radio" firstButton="1" fmlaLink="$J$13"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checked="Checked" fmlaLink="$K$11" lockText="1"/>
</file>

<file path=xl/ctrlProps/ctrlProp7.xml><?xml version="1.0" encoding="utf-8"?>
<formControlPr xmlns="http://schemas.microsoft.com/office/spreadsheetml/2009/9/main" objectType="Spin" dx="15" fmlaLink="$F$7" max="40" min="5" page="10" val="5"/>
</file>

<file path=xl/ctrlProps/ctrlProp8.xml><?xml version="1.0" encoding="utf-8"?>
<formControlPr xmlns="http://schemas.microsoft.com/office/spreadsheetml/2009/9/main" objectType="Spin" dx="15" fmlaLink="calc!$D$25" inc="5" max="750" min="50" page="10" val="100"/>
</file>

<file path=xl/ctrlProps/ctrlProp9.xml><?xml version="1.0" encoding="utf-8"?>
<formControlPr xmlns="http://schemas.microsoft.com/office/spreadsheetml/2009/9/main" objectType="Spin" dx="15" fmlaLink="'1'!$J$23" max="30" page="10" val="5"/>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1"/><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2" name="Rectangle 1" descr="50%">
          <a:extLst>
            <a:ext uri="{FF2B5EF4-FFF2-40B4-BE49-F238E27FC236}">
              <a16:creationId xmlns:a16="http://schemas.microsoft.com/office/drawing/2014/main" id="{00000000-0008-0000-0000-00000200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5</xdr:row>
      <xdr:rowOff>247649</xdr:rowOff>
    </xdr:from>
    <xdr:to>
      <xdr:col>18</xdr:col>
      <xdr:colOff>0</xdr:colOff>
      <xdr:row>15</xdr:row>
      <xdr:rowOff>133350</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561975" y="2762249"/>
          <a:ext cx="6477000" cy="2362201"/>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spcAft>
              <a:spcPts val="600"/>
            </a:spcAft>
            <a:defRPr sz="1000"/>
          </a:pPr>
          <a:r>
            <a:rPr lang="en-GB" sz="1000" b="0" i="0" u="none" strike="noStrike" baseline="0">
              <a:solidFill>
                <a:srgbClr val="000000"/>
              </a:solidFill>
              <a:latin typeface="tahoma"/>
              <a:ea typeface="tahoma"/>
              <a:cs typeface="tahoma"/>
            </a:rPr>
            <a:t>Pour ceux qui disposent d'une société, l'assurance groupe (ou l'engagement individuel de pension) est une manière populaire et intéressante de se constituer une pension complémentaire. De nombreux éléments doivent être pris en compte pour optimiser non seulement votre versement final, mais aussi les primes que verse votre société. Il s'agit: </a:t>
          </a:r>
        </a:p>
        <a:p>
          <a:pPr algn="l" rtl="0">
            <a:lnSpc>
              <a:spcPct val="100000"/>
            </a:lnSpc>
            <a:defRPr sz="1000"/>
          </a:pPr>
          <a:r>
            <a:rPr lang="en-GB" sz="1000" b="0" i="0" u="none" strike="noStrike" baseline="0">
              <a:solidFill>
                <a:srgbClr val="000000"/>
              </a:solidFill>
              <a:latin typeface="tahoma"/>
              <a:ea typeface="tahoma"/>
              <a:cs typeface="tahoma"/>
            </a:rPr>
            <a:t>- des frais d'entrée;</a:t>
          </a:r>
        </a:p>
        <a:p>
          <a:pPr algn="l" rtl="0">
            <a:lnSpc>
              <a:spcPct val="100000"/>
            </a:lnSpc>
            <a:defRPr sz="1000"/>
          </a:pPr>
          <a:r>
            <a:rPr lang="en-GB" sz="1000" b="0" i="0" u="none" strike="noStrike" baseline="0">
              <a:solidFill>
                <a:srgbClr val="000000"/>
              </a:solidFill>
              <a:latin typeface="tahoma"/>
              <a:ea typeface="tahoma"/>
              <a:cs typeface="tahoma"/>
            </a:rPr>
            <a:t>- du rendement garanti et de la participation bénéficiaire;</a:t>
          </a:r>
        </a:p>
        <a:p>
          <a:pPr algn="l" rtl="0">
            <a:lnSpc>
              <a:spcPct val="100000"/>
            </a:lnSpc>
            <a:defRPr sz="1000"/>
          </a:pPr>
          <a:r>
            <a:rPr lang="en-GB" sz="1000" b="0" i="0" u="none" strike="noStrike" baseline="0">
              <a:solidFill>
                <a:srgbClr val="000000"/>
              </a:solidFill>
              <a:latin typeface="tahoma"/>
              <a:ea typeface="tahoma"/>
              <a:cs typeface="tahoma"/>
            </a:rPr>
            <a:t>- de la date de début de l'assurance groupe;</a:t>
          </a:r>
        </a:p>
        <a:p>
          <a:pPr algn="l" rtl="0">
            <a:lnSpc>
              <a:spcPct val="100000"/>
            </a:lnSpc>
            <a:defRPr sz="1000"/>
          </a:pPr>
          <a:r>
            <a:rPr lang="en-GB" sz="1000" b="0" i="0" u="none" strike="noStrike" baseline="0">
              <a:solidFill>
                <a:srgbClr val="000000"/>
              </a:solidFill>
              <a:latin typeface="tahoma"/>
              <a:ea typeface="tahoma"/>
              <a:cs typeface="tahoma"/>
            </a:rPr>
            <a:t>- du moment du versement final;</a:t>
          </a:r>
        </a:p>
        <a:p>
          <a:pPr algn="l" rtl="0">
            <a:lnSpc>
              <a:spcPct val="100000"/>
            </a:lnSpc>
            <a:spcAft>
              <a:spcPts val="600"/>
            </a:spcAft>
            <a:defRPr sz="1000"/>
          </a:pPr>
          <a:r>
            <a:rPr lang="en-GB" sz="1000" b="0" i="0" u="none" strike="noStrike" baseline="0">
              <a:solidFill>
                <a:srgbClr val="000000"/>
              </a:solidFill>
              <a:latin typeface="tahoma"/>
              <a:ea typeface="tahoma"/>
              <a:cs typeface="tahoma"/>
            </a:rPr>
            <a:t>- du moment où les primes sont payées. </a:t>
          </a:r>
        </a:p>
        <a:p>
          <a:pPr algn="l" rtl="0">
            <a:lnSpc>
              <a:spcPct val="100000"/>
            </a:lnSpc>
            <a:defRPr sz="1000"/>
          </a:pPr>
          <a:r>
            <a:rPr lang="en-GB" sz="1000" b="0" i="0" u="none" strike="noStrike" baseline="0">
              <a:solidFill>
                <a:srgbClr val="000000"/>
              </a:solidFill>
              <a:latin typeface="tahoma"/>
              <a:ea typeface="tahoma"/>
              <a:cs typeface="tahoma"/>
            </a:rPr>
            <a:t>Si vous envisagez de souscrire une assurance groupe, il n'est pas toujours simple de déterminer la meilleure manière de procéder. Il peut ainsi être difficile d'évaluer l'impact, sur le versement final, des dates de début et de fin du contrat, de frais d'entrée plus avantageux, d'un rendement garanti, d'un étalement des primes sur la durée du contrat, du versement d'une prime de backservice, etc.</a:t>
          </a:r>
        </a:p>
      </xdr:txBody>
    </xdr:sp>
    <xdr:clientData/>
  </xdr:twoCellAnchor>
  <xdr:oneCellAnchor>
    <xdr:from>
      <xdr:col>2</xdr:col>
      <xdr:colOff>19050</xdr:colOff>
      <xdr:row>15</xdr:row>
      <xdr:rowOff>200025</xdr:rowOff>
    </xdr:from>
    <xdr:ext cx="155364" cy="231033"/>
    <xdr:sp macro="" textlink="">
      <xdr:nvSpPr>
        <xdr:cNvPr id="4" name="Text Box 24">
          <a:extLst>
            <a:ext uri="{FF2B5EF4-FFF2-40B4-BE49-F238E27FC236}">
              <a16:creationId xmlns:a16="http://schemas.microsoft.com/office/drawing/2014/main" id="{00000000-0008-0000-0000-000004000000}"/>
            </a:ext>
          </a:extLst>
        </xdr:cNvPr>
        <xdr:cNvSpPr txBox="1">
          <a:spLocks noChangeArrowheads="1"/>
        </xdr:cNvSpPr>
      </xdr:nvSpPr>
      <xdr:spPr bwMode="auto">
        <a:xfrm>
          <a:off x="581025" y="5191125"/>
          <a:ext cx="155364" cy="231033"/>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xdr:col>
      <xdr:colOff>133350</xdr:colOff>
      <xdr:row>16</xdr:row>
      <xdr:rowOff>180974</xdr:rowOff>
    </xdr:from>
    <xdr:to>
      <xdr:col>14</xdr:col>
      <xdr:colOff>304800</xdr:colOff>
      <xdr:row>19</xdr:row>
      <xdr:rowOff>76199</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14350" y="5419724"/>
          <a:ext cx="4924425" cy="638175"/>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10">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en-GB" sz="1000" b="0" i="0" u="none" strike="noStrike" baseline="0">
              <a:solidFill>
                <a:srgbClr val="000000"/>
              </a:solidFill>
              <a:latin typeface="tahoma"/>
              <a:ea typeface="tahoma"/>
              <a:cs typeface="tahoma"/>
            </a:rPr>
            <a:t>Avec cet outil, vous pourrez déterminer immédiatement les effets de toutes ces variables, et ce tant sur votre versement final que sur les primes dont votre société doit s'acquitter.</a:t>
          </a:r>
        </a:p>
      </xdr:txBody>
    </xdr:sp>
    <xdr:clientData/>
  </xdr:twoCellAnchor>
  <xdr:twoCellAnchor>
    <xdr:from>
      <xdr:col>15</xdr:col>
      <xdr:colOff>0</xdr:colOff>
      <xdr:row>18</xdr:row>
      <xdr:rowOff>0</xdr:rowOff>
    </xdr:from>
    <xdr:to>
      <xdr:col>17</xdr:col>
      <xdr:colOff>0</xdr:colOff>
      <xdr:row>19</xdr:row>
      <xdr:rowOff>0</xdr:rowOff>
    </xdr:to>
    <xdr:grpSp>
      <xdr:nvGrpSpPr>
        <xdr:cNvPr id="6" name="Group 32">
          <a:hlinkClick xmlns:r="http://schemas.openxmlformats.org/officeDocument/2006/relationships" r:id="rId2" tooltip="Reken het zelf uit!"/>
          <a:extLst>
            <a:ext uri="{FF2B5EF4-FFF2-40B4-BE49-F238E27FC236}">
              <a16:creationId xmlns:a16="http://schemas.microsoft.com/office/drawing/2014/main" id="{00000000-0008-0000-0000-000006000000}"/>
            </a:ext>
          </a:extLst>
        </xdr:cNvPr>
        <xdr:cNvGrpSpPr>
          <a:grpSpLocks/>
        </xdr:cNvGrpSpPr>
      </xdr:nvGrpSpPr>
      <xdr:grpSpPr bwMode="auto">
        <a:xfrm>
          <a:off x="5514975" y="5734050"/>
          <a:ext cx="971550" cy="247650"/>
          <a:chOff x="878" y="692"/>
          <a:chExt cx="40" cy="52"/>
        </a:xfrm>
      </xdr:grpSpPr>
      <xdr:sp macro="" textlink="">
        <xdr:nvSpPr>
          <xdr:cNvPr id="7" name="Line 33">
            <a:extLst>
              <a:ext uri="{FF2B5EF4-FFF2-40B4-BE49-F238E27FC236}">
                <a16:creationId xmlns:a16="http://schemas.microsoft.com/office/drawing/2014/main" id="{00000000-0008-0000-0000-000007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8" name="Line 34">
            <a:extLst>
              <a:ext uri="{FF2B5EF4-FFF2-40B4-BE49-F238E27FC236}">
                <a16:creationId xmlns:a16="http://schemas.microsoft.com/office/drawing/2014/main" id="{00000000-0008-0000-0000-000008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9" name="Line 35">
            <a:extLst>
              <a:ext uri="{FF2B5EF4-FFF2-40B4-BE49-F238E27FC236}">
                <a16:creationId xmlns:a16="http://schemas.microsoft.com/office/drawing/2014/main" id="{00000000-0008-0000-0000-000009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 name="Line 36">
            <a:extLst>
              <a:ext uri="{FF2B5EF4-FFF2-40B4-BE49-F238E27FC236}">
                <a16:creationId xmlns:a16="http://schemas.microsoft.com/office/drawing/2014/main" id="{00000000-0008-0000-0000-00000A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18</xdr:row>
      <xdr:rowOff>0</xdr:rowOff>
    </xdr:from>
    <xdr:to>
      <xdr:col>17</xdr:col>
      <xdr:colOff>0</xdr:colOff>
      <xdr:row>19</xdr:row>
      <xdr:rowOff>0</xdr:rowOff>
    </xdr:to>
    <xdr:grpSp>
      <xdr:nvGrpSpPr>
        <xdr:cNvPr id="11" name="Group 10">
          <a:hlinkClick xmlns:r="http://schemas.openxmlformats.org/officeDocument/2006/relationships" r:id="rId2"/>
          <a:extLst>
            <a:ext uri="{FF2B5EF4-FFF2-40B4-BE49-F238E27FC236}">
              <a16:creationId xmlns:a16="http://schemas.microsoft.com/office/drawing/2014/main" id="{00000000-0008-0000-0000-00000B000000}"/>
            </a:ext>
          </a:extLst>
        </xdr:cNvPr>
        <xdr:cNvGrpSpPr>
          <a:grpSpLocks/>
        </xdr:cNvGrpSpPr>
      </xdr:nvGrpSpPr>
      <xdr:grpSpPr bwMode="auto">
        <a:xfrm>
          <a:off x="5514975" y="5734050"/>
          <a:ext cx="971550" cy="247650"/>
          <a:chOff x="878" y="692"/>
          <a:chExt cx="40" cy="52"/>
        </a:xfrm>
      </xdr:grpSpPr>
      <xdr:sp macro="" textlink="">
        <xdr:nvSpPr>
          <xdr:cNvPr id="12" name="Line 33">
            <a:extLst>
              <a:ext uri="{FF2B5EF4-FFF2-40B4-BE49-F238E27FC236}">
                <a16:creationId xmlns:a16="http://schemas.microsoft.com/office/drawing/2014/main" id="{00000000-0008-0000-0000-00000C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3" name="Line 34">
            <a:extLst>
              <a:ext uri="{FF2B5EF4-FFF2-40B4-BE49-F238E27FC236}">
                <a16:creationId xmlns:a16="http://schemas.microsoft.com/office/drawing/2014/main" id="{00000000-0008-0000-0000-00000D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4" name="Line 35">
            <a:extLst>
              <a:ext uri="{FF2B5EF4-FFF2-40B4-BE49-F238E27FC236}">
                <a16:creationId xmlns:a16="http://schemas.microsoft.com/office/drawing/2014/main" id="{00000000-0008-0000-0000-00000E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5" name="Line 36">
            <a:extLst>
              <a:ext uri="{FF2B5EF4-FFF2-40B4-BE49-F238E27FC236}">
                <a16:creationId xmlns:a16="http://schemas.microsoft.com/office/drawing/2014/main" id="{00000000-0008-0000-0000-00000F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60"/>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editAs="oneCell">
    <xdr:from>
      <xdr:col>2</xdr:col>
      <xdr:colOff>0</xdr:colOff>
      <xdr:row>2</xdr:row>
      <xdr:rowOff>0</xdr:rowOff>
    </xdr:from>
    <xdr:to>
      <xdr:col>17</xdr:col>
      <xdr:colOff>551640</xdr:colOff>
      <xdr:row>3</xdr:row>
      <xdr:rowOff>47429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561975" y="495300"/>
          <a:ext cx="6476190" cy="1571429"/>
        </a:xfrm>
        <a:prstGeom prst="rect">
          <a:avLst/>
        </a:prstGeom>
      </xdr:spPr>
    </xdr:pic>
    <xdr:clientData/>
  </xdr:twoCellAnchor>
  <xdr:oneCellAnchor>
    <xdr:from>
      <xdr:col>2</xdr:col>
      <xdr:colOff>0</xdr:colOff>
      <xdr:row>5</xdr:row>
      <xdr:rowOff>0</xdr:rowOff>
    </xdr:from>
    <xdr:ext cx="155364" cy="221407"/>
    <xdr:sp macro="" textlink="">
      <xdr:nvSpPr>
        <xdr:cNvPr id="17" name="Text Box 25">
          <a:extLst>
            <a:ext uri="{FF2B5EF4-FFF2-40B4-BE49-F238E27FC236}">
              <a16:creationId xmlns:a16="http://schemas.microsoft.com/office/drawing/2014/main" id="{00000000-0008-0000-0000-000011000000}"/>
            </a:ext>
          </a:extLst>
        </xdr:cNvPr>
        <xdr:cNvSpPr txBox="1">
          <a:spLocks noChangeArrowheads="1"/>
        </xdr:cNvSpPr>
      </xdr:nvSpPr>
      <xdr:spPr bwMode="auto">
        <a:xfrm>
          <a:off x="561975" y="2514600"/>
          <a:ext cx="155364" cy="221407"/>
        </a:xfrm>
        <a:prstGeom prst="rect">
          <a:avLst/>
        </a:prstGeom>
        <a:solidFill>
          <a:srgbClr val="00008F"/>
        </a:solidFill>
        <a:ln w="9525">
          <a:solidFill>
            <a:sysClr val="windowText" lastClr="000000"/>
          </a:solidFill>
          <a:miter lim="800000"/>
          <a:headEnd/>
          <a:tailEnd/>
        </a:ln>
        <a:effectLst>
          <a:prstShdw prst="shdw17" dist="17961" dir="2700000">
            <a:srgbClr xmlns:mc="http://schemas.openxmlformats.org/markup-compatibility/2006" xmlns:a14="http://schemas.microsoft.com/office/drawing/2010/main" val="999999"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16</xdr:col>
      <xdr:colOff>523875</xdr:colOff>
      <xdr:row>21</xdr:row>
      <xdr:rowOff>238125</xdr:rowOff>
    </xdr:from>
    <xdr:to>
      <xdr:col>17</xdr:col>
      <xdr:colOff>9267</xdr:colOff>
      <xdr:row>23</xdr:row>
      <xdr:rowOff>238125</xdr:rowOff>
    </xdr:to>
    <xdr:sp macro="" textlink="">
      <xdr:nvSpPr>
        <xdr:cNvPr id="18" name="Rectangle 29">
          <a:extLst>
            <a:ext uri="{FF2B5EF4-FFF2-40B4-BE49-F238E27FC236}">
              <a16:creationId xmlns:a16="http://schemas.microsoft.com/office/drawing/2014/main" id="{00000000-0008-0000-0000-000012000000}"/>
            </a:ext>
          </a:extLst>
        </xdr:cNvPr>
        <xdr:cNvSpPr>
          <a:spLocks noChangeArrowheads="1"/>
        </xdr:cNvSpPr>
      </xdr:nvSpPr>
      <xdr:spPr bwMode="auto">
        <a:xfrm>
          <a:off x="6419850" y="6715125"/>
          <a:ext cx="75942" cy="495300"/>
        </a:xfrm>
        <a:prstGeom prst="rect">
          <a:avLst/>
        </a:prstGeom>
        <a:solidFill>
          <a:schemeClr val="bg1">
            <a:lumMod val="95000"/>
          </a:schemeClr>
        </a:solidFill>
        <a:ln w="9525">
          <a:noFill/>
          <a:miter lim="800000"/>
          <a:headEnd/>
          <a:tailEnd/>
        </a:ln>
      </xdr:spPr>
    </xdr:sp>
    <xdr:clientData/>
  </xdr:twoCellAnchor>
  <xdr:twoCellAnchor>
    <xdr:from>
      <xdr:col>16</xdr:col>
      <xdr:colOff>533400</xdr:colOff>
      <xdr:row>22</xdr:row>
      <xdr:rowOff>0</xdr:rowOff>
    </xdr:from>
    <xdr:to>
      <xdr:col>17</xdr:col>
      <xdr:colOff>18792</xdr:colOff>
      <xdr:row>24</xdr:row>
      <xdr:rowOff>0</xdr:rowOff>
    </xdr:to>
    <xdr:sp macro="" textlink="">
      <xdr:nvSpPr>
        <xdr:cNvPr id="19" name="Rectangle 29">
          <a:extLst>
            <a:ext uri="{FF2B5EF4-FFF2-40B4-BE49-F238E27FC236}">
              <a16:creationId xmlns:a16="http://schemas.microsoft.com/office/drawing/2014/main" id="{00000000-0008-0000-0000-000013000000}"/>
            </a:ext>
          </a:extLst>
        </xdr:cNvPr>
        <xdr:cNvSpPr>
          <a:spLocks noChangeArrowheads="1"/>
        </xdr:cNvSpPr>
      </xdr:nvSpPr>
      <xdr:spPr bwMode="auto">
        <a:xfrm>
          <a:off x="6429375" y="6724650"/>
          <a:ext cx="75942" cy="495300"/>
        </a:xfrm>
        <a:prstGeom prst="rect">
          <a:avLst/>
        </a:prstGeom>
        <a:solidFill>
          <a:schemeClr val="accent1">
            <a:lumMod val="20000"/>
            <a:lumOff val="80000"/>
          </a:schemeClr>
        </a:solidFill>
        <a:ln w="9525">
          <a:noFill/>
          <a:miter lim="800000"/>
          <a:headEnd/>
          <a:tailEnd/>
        </a:ln>
      </xdr:spPr>
    </xdr:sp>
    <xdr:clientData/>
  </xdr:twoCellAnchor>
  <xdr:twoCellAnchor>
    <xdr:from>
      <xdr:col>16</xdr:col>
      <xdr:colOff>514608</xdr:colOff>
      <xdr:row>22</xdr:row>
      <xdr:rowOff>0</xdr:rowOff>
    </xdr:from>
    <xdr:to>
      <xdr:col>17</xdr:col>
      <xdr:colOff>0</xdr:colOff>
      <xdr:row>24</xdr:row>
      <xdr:rowOff>0</xdr:rowOff>
    </xdr:to>
    <xdr:sp macro="" textlink="">
      <xdr:nvSpPr>
        <xdr:cNvPr id="20" name="Rectangle 29">
          <a:extLst>
            <a:ext uri="{FF2B5EF4-FFF2-40B4-BE49-F238E27FC236}">
              <a16:creationId xmlns:a16="http://schemas.microsoft.com/office/drawing/2014/main" id="{00000000-0008-0000-0000-000014000000}"/>
            </a:ext>
          </a:extLst>
        </xdr:cNvPr>
        <xdr:cNvSpPr>
          <a:spLocks noChangeArrowheads="1"/>
        </xdr:cNvSpPr>
      </xdr:nvSpPr>
      <xdr:spPr bwMode="auto">
        <a:xfrm>
          <a:off x="6410583" y="6724650"/>
          <a:ext cx="75942" cy="4953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3857625</xdr:colOff>
          <xdr:row>24</xdr:row>
          <xdr:rowOff>28575</xdr:rowOff>
        </xdr:from>
        <xdr:to>
          <xdr:col>1</xdr:col>
          <xdr:colOff>4038600</xdr:colOff>
          <xdr:row>24</xdr:row>
          <xdr:rowOff>219075</xdr:rowOff>
        </xdr:to>
        <xdr:sp macro="" textlink="">
          <xdr:nvSpPr>
            <xdr:cNvPr id="206851" name="Spinner 3" hidden="1">
              <a:extLst>
                <a:ext uri="{63B3BB69-23CF-44E3-9099-C40C66FF867C}">
                  <a14:compatExt spid="_x0000_s206851"/>
                </a:ext>
                <a:ext uri="{FF2B5EF4-FFF2-40B4-BE49-F238E27FC236}">
                  <a16:creationId xmlns:a16="http://schemas.microsoft.com/office/drawing/2014/main" id="{00000000-0008-0000-0100-000003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16</xdr:row>
          <xdr:rowOff>19050</xdr:rowOff>
        </xdr:from>
        <xdr:to>
          <xdr:col>5</xdr:col>
          <xdr:colOff>190500</xdr:colOff>
          <xdr:row>16</xdr:row>
          <xdr:rowOff>209550</xdr:rowOff>
        </xdr:to>
        <xdr:sp macro="" textlink="">
          <xdr:nvSpPr>
            <xdr:cNvPr id="206852" name="Spinner 4" hidden="1">
              <a:extLst>
                <a:ext uri="{63B3BB69-23CF-44E3-9099-C40C66FF867C}">
                  <a14:compatExt spid="_x0000_s206852"/>
                </a:ext>
                <a:ext uri="{FF2B5EF4-FFF2-40B4-BE49-F238E27FC236}">
                  <a16:creationId xmlns:a16="http://schemas.microsoft.com/office/drawing/2014/main" id="{00000000-0008-0000-0100-000004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7</xdr:row>
          <xdr:rowOff>28575</xdr:rowOff>
        </xdr:from>
        <xdr:to>
          <xdr:col>5</xdr:col>
          <xdr:colOff>190500</xdr:colOff>
          <xdr:row>7</xdr:row>
          <xdr:rowOff>219075</xdr:rowOff>
        </xdr:to>
        <xdr:sp macro="" textlink="">
          <xdr:nvSpPr>
            <xdr:cNvPr id="206853" name="Spinner 5" hidden="1">
              <a:extLst>
                <a:ext uri="{63B3BB69-23CF-44E3-9099-C40C66FF867C}">
                  <a14:compatExt spid="_x0000_s206853"/>
                </a:ext>
                <a:ext uri="{FF2B5EF4-FFF2-40B4-BE49-F238E27FC236}">
                  <a16:creationId xmlns:a16="http://schemas.microsoft.com/office/drawing/2014/main" id="{00000000-0008-0000-0100-000005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685800</xdr:colOff>
          <xdr:row>13</xdr:row>
          <xdr:rowOff>0</xdr:rowOff>
        </xdr:to>
        <xdr:sp macro="" textlink="">
          <xdr:nvSpPr>
            <xdr:cNvPr id="206854" name="Option Button 6" hidden="1">
              <a:extLst>
                <a:ext uri="{63B3BB69-23CF-44E3-9099-C40C66FF867C}">
                  <a14:compatExt spid="_x0000_s206854"/>
                </a:ext>
                <a:ext uri="{FF2B5EF4-FFF2-40B4-BE49-F238E27FC236}">
                  <a16:creationId xmlns:a16="http://schemas.microsoft.com/office/drawing/2014/main" id="{00000000-0008-0000-0100-000006280300}"/>
                </a:ext>
              </a:extLst>
            </xdr:cNvPr>
            <xdr:cNvSpPr/>
          </xdr:nvSpPr>
          <xdr:spPr bwMode="auto">
            <a:xfrm>
              <a:off x="0" y="0"/>
              <a:ext cx="0" cy="0"/>
            </a:xfrm>
            <a:prstGeom prst="rect">
              <a:avLst/>
            </a:prstGeom>
            <a:noFill/>
            <a:ln>
              <a:noFill/>
            </a:ln>
            <a:effectLst/>
            <a:extLst>
              <a:ext uri="{909E8E84-426E-40DD-AFC4-6F175D3DCCD1}">
                <a14:hiddenFill>
                  <a:solidFill>
                    <a:srgbClr val="EAEAEA"/>
                  </a:solidFill>
                </a14:hiddenFill>
              </a:ext>
              <a:ext uri="{91240B29-F687-4F45-9708-019B960494DF}">
                <a14:hiddenLine w="12700">
                  <a:solidFill>
                    <a:srgbClr val="464646"/>
                  </a:solidFill>
                  <a:miter lim="800000"/>
                  <a:headEnd type="none" w="sm" len="sm"/>
                  <a:tailEnd type="none" w="sm" len="sm"/>
                </a14:hiddenLine>
              </a:ext>
              <a:ext uri="{AF507438-7753-43E0-B8FC-AC1667EBCBE1}">
                <a14:hiddenEffects>
                  <a:effectLst>
                    <a:outerShdw dist="28398" dir="1593903" algn="ctr" rotWithShape="0">
                      <a:srgbClr val="E6E6E6"/>
                    </a:outerShdw>
                  </a:effectLst>
                </a14:hiddenEffects>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01.01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12</xdr:row>
          <xdr:rowOff>0</xdr:rowOff>
        </xdr:from>
        <xdr:to>
          <xdr:col>6</xdr:col>
          <xdr:colOff>19050</xdr:colOff>
          <xdr:row>13</xdr:row>
          <xdr:rowOff>0</xdr:rowOff>
        </xdr:to>
        <xdr:sp macro="" textlink="">
          <xdr:nvSpPr>
            <xdr:cNvPr id="206855" name="Option Button 7" hidden="1">
              <a:extLst>
                <a:ext uri="{63B3BB69-23CF-44E3-9099-C40C66FF867C}">
                  <a14:compatExt spid="_x0000_s206855"/>
                </a:ext>
                <a:ext uri="{FF2B5EF4-FFF2-40B4-BE49-F238E27FC236}">
                  <a16:creationId xmlns:a16="http://schemas.microsoft.com/office/drawing/2014/main" id="{00000000-0008-0000-0100-000007280300}"/>
                </a:ext>
              </a:extLst>
            </xdr:cNvPr>
            <xdr:cNvSpPr/>
          </xdr:nvSpPr>
          <xdr:spPr bwMode="auto">
            <a:xfrm>
              <a:off x="0" y="0"/>
              <a:ext cx="0" cy="0"/>
            </a:xfrm>
            <a:prstGeom prst="rect">
              <a:avLst/>
            </a:prstGeom>
            <a:noFill/>
            <a:ln>
              <a:noFill/>
            </a:ln>
            <a:effectLst/>
            <a:extLst>
              <a:ext uri="{909E8E84-426E-40DD-AFC4-6F175D3DCCD1}">
                <a14:hiddenFill>
                  <a:solidFill>
                    <a:srgbClr val="EAEAEA"/>
                  </a:solidFill>
                </a14:hiddenFill>
              </a:ext>
              <a:ext uri="{91240B29-F687-4F45-9708-019B960494DF}">
                <a14:hiddenLine w="12700">
                  <a:solidFill>
                    <a:srgbClr val="464646"/>
                  </a:solidFill>
                  <a:miter lim="800000"/>
                  <a:headEnd type="none" w="sm" len="sm"/>
                  <a:tailEnd type="none" w="sm" len="sm"/>
                </a14:hiddenLine>
              </a:ext>
              <a:ext uri="{AF507438-7753-43E0-B8FC-AC1667EBCBE1}">
                <a14:hiddenEffects>
                  <a:effectLst>
                    <a:outerShdw dist="28398" dir="1593903" algn="ctr" rotWithShape="0">
                      <a:srgbClr val="E6E6E6"/>
                    </a:outerShdw>
                  </a:effectLst>
                </a14:hiddenEffects>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31.12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4</xdr:row>
          <xdr:rowOff>0</xdr:rowOff>
        </xdr:from>
        <xdr:to>
          <xdr:col>5</xdr:col>
          <xdr:colOff>0</xdr:colOff>
          <xdr:row>5</xdr:row>
          <xdr:rowOff>0</xdr:rowOff>
        </xdr:to>
        <xdr:sp macro="" textlink="">
          <xdr:nvSpPr>
            <xdr:cNvPr id="206858" name="Check Box 10" hidden="1">
              <a:extLst>
                <a:ext uri="{63B3BB69-23CF-44E3-9099-C40C66FF867C}">
                  <a14:compatExt spid="_x0000_s206858"/>
                </a:ext>
                <a:ext uri="{FF2B5EF4-FFF2-40B4-BE49-F238E27FC236}">
                  <a16:creationId xmlns:a16="http://schemas.microsoft.com/office/drawing/2014/main" id="{00000000-0008-0000-0100-00000A2803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2700">
                  <a:solidFill>
                    <a:srgbClr val="5F5F5A"/>
                  </a:solidFill>
                  <a:miter lim="800000"/>
                  <a:headEnd type="none" w="sm" len="sm"/>
                  <a:tailEnd type="none" w="sm" len="sm"/>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Marié</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28575</xdr:rowOff>
        </xdr:from>
        <xdr:to>
          <xdr:col>5</xdr:col>
          <xdr:colOff>190500</xdr:colOff>
          <xdr:row>6</xdr:row>
          <xdr:rowOff>219075</xdr:rowOff>
        </xdr:to>
        <xdr:sp macro="" textlink="">
          <xdr:nvSpPr>
            <xdr:cNvPr id="206859" name="Spinner 11" hidden="1">
              <a:extLst>
                <a:ext uri="{63B3BB69-23CF-44E3-9099-C40C66FF867C}">
                  <a14:compatExt spid="_x0000_s206859"/>
                </a:ext>
                <a:ext uri="{FF2B5EF4-FFF2-40B4-BE49-F238E27FC236}">
                  <a16:creationId xmlns:a16="http://schemas.microsoft.com/office/drawing/2014/main" id="{00000000-0008-0000-0100-00000B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17</xdr:row>
          <xdr:rowOff>28575</xdr:rowOff>
        </xdr:from>
        <xdr:to>
          <xdr:col>5</xdr:col>
          <xdr:colOff>190500</xdr:colOff>
          <xdr:row>17</xdr:row>
          <xdr:rowOff>219075</xdr:rowOff>
        </xdr:to>
        <xdr:sp macro="" textlink="">
          <xdr:nvSpPr>
            <xdr:cNvPr id="206860" name="Spinner 12" hidden="1">
              <a:extLst>
                <a:ext uri="{63B3BB69-23CF-44E3-9099-C40C66FF867C}">
                  <a14:compatExt spid="_x0000_s206860"/>
                </a:ext>
                <a:ext uri="{FF2B5EF4-FFF2-40B4-BE49-F238E27FC236}">
                  <a16:creationId xmlns:a16="http://schemas.microsoft.com/office/drawing/2014/main" id="{00000000-0008-0000-0100-00000C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1114425</xdr:colOff>
          <xdr:row>22</xdr:row>
          <xdr:rowOff>28575</xdr:rowOff>
        </xdr:from>
        <xdr:to>
          <xdr:col>4</xdr:col>
          <xdr:colOff>1295400</xdr:colOff>
          <xdr:row>22</xdr:row>
          <xdr:rowOff>219075</xdr:rowOff>
        </xdr:to>
        <xdr:sp macro="" textlink="">
          <xdr:nvSpPr>
            <xdr:cNvPr id="206861" name="Spinner 13" hidden="1">
              <a:extLst>
                <a:ext uri="{63B3BB69-23CF-44E3-9099-C40C66FF867C}">
                  <a14:compatExt spid="_x0000_s206861"/>
                </a:ext>
                <a:ext uri="{FF2B5EF4-FFF2-40B4-BE49-F238E27FC236}">
                  <a16:creationId xmlns:a16="http://schemas.microsoft.com/office/drawing/2014/main" id="{00000000-0008-0000-0100-00000D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1114425</xdr:colOff>
          <xdr:row>24</xdr:row>
          <xdr:rowOff>28575</xdr:rowOff>
        </xdr:from>
        <xdr:to>
          <xdr:col>4</xdr:col>
          <xdr:colOff>1295400</xdr:colOff>
          <xdr:row>24</xdr:row>
          <xdr:rowOff>219075</xdr:rowOff>
        </xdr:to>
        <xdr:sp macro="" textlink="">
          <xdr:nvSpPr>
            <xdr:cNvPr id="206862" name="Spinner 14" hidden="1">
              <a:extLst>
                <a:ext uri="{63B3BB69-23CF-44E3-9099-C40C66FF867C}">
                  <a14:compatExt spid="_x0000_s206862"/>
                </a:ext>
                <a:ext uri="{FF2B5EF4-FFF2-40B4-BE49-F238E27FC236}">
                  <a16:creationId xmlns:a16="http://schemas.microsoft.com/office/drawing/2014/main" id="{00000000-0008-0000-0100-00000E280300}"/>
                </a:ext>
              </a:extLst>
            </xdr:cNvPr>
            <xdr:cNvSpPr/>
          </xdr:nvSpPr>
          <xdr:spPr bwMode="auto">
            <a:xfrm>
              <a:off x="0" y="0"/>
              <a:ext cx="0" cy="0"/>
            </a:xfrm>
            <a:prstGeom prst="rect">
              <a:avLst/>
            </a:prstGeom>
            <a:noFill/>
            <a:ln w="12700">
              <a:miter lim="800000"/>
              <a:headEnd type="none" w="sm" len="sm"/>
              <a:tailEnd type="none" w="sm" len="sm"/>
            </a:ln>
            <a:effec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19</xdr:row>
          <xdr:rowOff>190500</xdr:rowOff>
        </xdr:from>
        <xdr:to>
          <xdr:col>5</xdr:col>
          <xdr:colOff>1323975</xdr:colOff>
          <xdr:row>20</xdr:row>
          <xdr:rowOff>190500</xdr:rowOff>
        </xdr:to>
        <xdr:sp macro="" textlink="">
          <xdr:nvSpPr>
            <xdr:cNvPr id="206863" name="Check Box 15" hidden="1">
              <a:extLst>
                <a:ext uri="{63B3BB69-23CF-44E3-9099-C40C66FF867C}">
                  <a14:compatExt spid="_x0000_s206863"/>
                </a:ext>
                <a:ext uri="{FF2B5EF4-FFF2-40B4-BE49-F238E27FC236}">
                  <a16:creationId xmlns:a16="http://schemas.microsoft.com/office/drawing/2014/main" id="{00000000-0008-0000-0100-00000F280300}"/>
                </a:ext>
              </a:extLst>
            </xdr:cNvPr>
            <xdr:cNvSpPr/>
          </xdr:nvSpPr>
          <xdr:spPr bwMode="auto">
            <a:xfrm>
              <a:off x="0" y="0"/>
              <a:ext cx="0" cy="0"/>
            </a:xfrm>
            <a:prstGeom prst="rect">
              <a:avLst/>
            </a:prstGeom>
            <a:solidFill>
              <a:srgbClr val="E6E6E6"/>
            </a:solidFill>
            <a:ln>
              <a:noFill/>
            </a:ln>
            <a:effectLst/>
            <a:extLst>
              <a:ext uri="{91240B29-F687-4F45-9708-019B960494DF}">
                <a14:hiddenLine w="12700">
                  <a:solidFill>
                    <a:srgbClr val="5F5F5A"/>
                  </a:solidFill>
                  <a:miter lim="800000"/>
                  <a:headEnd type="none" w="sm" len="sm"/>
                  <a:tailEnd type="none" w="sm" len="sm"/>
                </a14:hiddenLine>
              </a:ext>
              <a:ext uri="{AF507438-7753-43E0-B8FC-AC1667EBCBE1}">
                <a14:hiddenEffects>
                  <a:effectLst>
                    <a:outerShdw dist="28398" dir="1593903" algn="ctr" rotWithShape="0">
                      <a:srgbClr val="E6E6E6"/>
                    </a:outerShdw>
                  </a:effectLst>
                </a14:hiddenEffects>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Activer le backservice</a:t>
              </a:r>
            </a:p>
          </xdr:txBody>
        </xdr:sp>
        <xdr:clientData/>
      </xdr:twoCellAnchor>
    </mc:Choice>
    <mc:Fallback/>
  </mc:AlternateContent>
  <xdr:twoCellAnchor>
    <xdr:from>
      <xdr:col>3</xdr:col>
      <xdr:colOff>0</xdr:colOff>
      <xdr:row>14</xdr:row>
      <xdr:rowOff>171450</xdr:rowOff>
    </xdr:from>
    <xdr:to>
      <xdr:col>3</xdr:col>
      <xdr:colOff>342900</xdr:colOff>
      <xdr:row>18</xdr:row>
      <xdr:rowOff>0</xdr:rowOff>
    </xdr:to>
    <xdr:sp macro="" textlink="">
      <xdr:nvSpPr>
        <xdr:cNvPr id="15" name="Rectangle 717">
          <a:extLst>
            <a:ext uri="{FF2B5EF4-FFF2-40B4-BE49-F238E27FC236}">
              <a16:creationId xmlns:a16="http://schemas.microsoft.com/office/drawing/2014/main" id="{00000000-0008-0000-0100-00000F000000}"/>
            </a:ext>
          </a:extLst>
        </xdr:cNvPr>
        <xdr:cNvSpPr>
          <a:spLocks noChangeArrowheads="1"/>
        </xdr:cNvSpPr>
      </xdr:nvSpPr>
      <xdr:spPr bwMode="auto">
        <a:xfrm>
          <a:off x="6038850" y="1714500"/>
          <a:ext cx="342900" cy="428625"/>
        </a:xfrm>
        <a:prstGeom prst="rect">
          <a:avLst/>
        </a:prstGeom>
        <a:solidFill>
          <a:srgbClr xmlns:mc="http://schemas.openxmlformats.org/markup-compatibility/2006" xmlns:a14="http://schemas.microsoft.com/office/drawing/2010/main" val="FFFFFF" mc:Ignorable="a14" a14:legacySpreadsheetColorIndex="47"/>
        </a:solidFill>
        <a:ln>
          <a:noFill/>
        </a:ln>
        <a:effectLst/>
        <a:extLst>
          <a:ext uri="{91240B29-F687-4F45-9708-019B960494DF}">
            <a14:hiddenLine xmlns:a14="http://schemas.microsoft.com/office/drawing/2010/main" w="12700">
              <a:solidFill>
                <a:srgbClr xmlns:mc="http://schemas.openxmlformats.org/markup-compatibility/2006" val="5F5F5A" mc:Ignorable="a14" a14:legacySpreadsheetColorIndex="16"/>
              </a:solidFill>
              <a:miter lim="800000"/>
              <a:headEnd type="none" w="sm" len="sm"/>
              <a:tailEnd type="none" w="sm" len="sm"/>
            </a14:hiddenLine>
          </a:ext>
          <a:ext uri="{AF507438-7753-43E0-B8FC-AC1667EBCBE1}">
            <a14:hiddenEffects xmlns:a14="http://schemas.microsoft.com/office/drawing/2010/main">
              <a:effectLst>
                <a:outerShdw dist="28398" dir="1593903" algn="ctr" rotWithShape="0">
                  <a:srgbClr xmlns:mc="http://schemas.openxmlformats.org/markup-compatibility/2006" val="E6E6E6" mc:Ignorable="a14" a14:legacySpreadsheetColorIndex="1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9525</xdr:rowOff>
        </xdr:from>
        <xdr:to>
          <xdr:col>6</xdr:col>
          <xdr:colOff>0</xdr:colOff>
          <xdr:row>10</xdr:row>
          <xdr:rowOff>200025</xdr:rowOff>
        </xdr:to>
        <xdr:sp macro="" textlink="">
          <xdr:nvSpPr>
            <xdr:cNvPr id="206866" name="Drop Down 18" hidden="1">
              <a:extLst>
                <a:ext uri="{63B3BB69-23CF-44E3-9099-C40C66FF867C}">
                  <a14:compatExt spid="_x0000_s206866"/>
                </a:ext>
                <a:ext uri="{FF2B5EF4-FFF2-40B4-BE49-F238E27FC236}">
                  <a16:creationId xmlns:a16="http://schemas.microsoft.com/office/drawing/2014/main" id="{00000000-0008-0000-0100-000012280300}"/>
                </a:ext>
              </a:extLst>
            </xdr:cNvPr>
            <xdr:cNvSpPr/>
          </xdr:nvSpPr>
          <xdr:spPr bwMode="auto">
            <a:xfrm>
              <a:off x="0" y="0"/>
              <a:ext cx="0" cy="0"/>
            </a:xfrm>
            <a:prstGeom prst="rect">
              <a:avLst/>
            </a:prstGeom>
            <a:noFill/>
            <a:ln>
              <a:noFill/>
            </a:ln>
            <a:effectLst/>
            <a:extLst>
              <a:ext uri="{91240B29-F687-4F45-9708-019B960494DF}">
                <a14:hiddenLine w="12700">
                  <a:noFill/>
                  <a:miter lim="800000"/>
                  <a:headEnd/>
                  <a:tailEnd/>
                </a14:hiddenLine>
              </a:ext>
            </a:extLst>
          </xdr:spPr>
        </xdr:sp>
        <xdr:clientData/>
      </xdr:twoCellAnchor>
    </mc:Choice>
    <mc:Fallback/>
  </mc:AlternateContent>
  <xdr:twoCellAnchor>
    <xdr:from>
      <xdr:col>7</xdr:col>
      <xdr:colOff>76200</xdr:colOff>
      <xdr:row>16</xdr:row>
      <xdr:rowOff>28575</xdr:rowOff>
    </xdr:from>
    <xdr:to>
      <xdr:col>10</xdr:col>
      <xdr:colOff>276225</xdr:colOff>
      <xdr:row>20</xdr:row>
      <xdr:rowOff>152400</xdr:rowOff>
    </xdr:to>
    <xdr:sp macro="" textlink="">
      <xdr:nvSpPr>
        <xdr:cNvPr id="27" name="Text Box 38">
          <a:extLst>
            <a:ext uri="{FF2B5EF4-FFF2-40B4-BE49-F238E27FC236}">
              <a16:creationId xmlns:a16="http://schemas.microsoft.com/office/drawing/2014/main" id="{00000000-0008-0000-0100-00001B000000}"/>
            </a:ext>
          </a:extLst>
        </xdr:cNvPr>
        <xdr:cNvSpPr txBox="1">
          <a:spLocks noChangeArrowheads="1"/>
        </xdr:cNvSpPr>
      </xdr:nvSpPr>
      <xdr:spPr bwMode="auto">
        <a:xfrm>
          <a:off x="10248900" y="3067050"/>
          <a:ext cx="1343025" cy="1038225"/>
        </a:xfrm>
        <a:prstGeom prst="rect">
          <a:avLst/>
        </a:prstGeom>
        <a:solidFill>
          <a:srgbClr xmlns:mc="http://schemas.openxmlformats.org/markup-compatibility/2006" xmlns:a14="http://schemas.microsoft.com/office/drawing/2010/main" val="FFFFFF" mc:Ignorable="a14" a14:legacySpreadsheetColorIndex="9"/>
        </a:solidFill>
        <a:ln>
          <a:noFill/>
        </a:ln>
        <a:effectLst>
          <a:prstShdw prst="shdw18" dist="17961" dir="13500000">
            <a:srgbClr xmlns:mc="http://schemas.openxmlformats.org/markup-compatibility/2006" xmlns:a14="http://schemas.microsoft.com/office/drawing/2010/main" val="999999" mc:Ignorable="a14" a14:legacySpreadsheetColorIndex="9">
              <a:gamma/>
              <a:shade val="60000"/>
              <a:invGamma/>
            </a:srgbClr>
          </a:prstShdw>
        </a:effectLst>
        <a:extLst>
          <a:ext uri="{91240B29-F687-4F45-9708-019B960494DF}">
            <a14:hiddenLine xmlns:a14="http://schemas.microsoft.com/office/drawing/2010/main" w="12700">
              <a:solidFill>
                <a:srgbClr xmlns:mc="http://schemas.openxmlformats.org/markup-compatibility/2006" val="5F5F5A" mc:Ignorable="a14" a14:legacySpreadsheetColorIndex="16"/>
              </a:solidFill>
              <a:miter lim="800000"/>
              <a:headEnd type="none" w="sm" len="sm"/>
              <a:tailEnd type="none" w="sm" len="sm"/>
            </a14:hiddenLine>
          </a:ext>
        </a:extLst>
      </xdr:spPr>
      <xdr:txBody>
        <a:bodyPr vertOverflow="clip" wrap="square" lIns="36000" tIns="46800" rIns="54000" bIns="46800" anchor="ctr" upright="1"/>
        <a:lstStyle/>
        <a:p>
          <a:pPr algn="l" rtl="0">
            <a:defRPr sz="1000"/>
          </a:pPr>
          <a:r>
            <a:rPr lang="en-GB" sz="7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Utilisez les flèches pour modifier les frais d'entrée, le rendement garanti, le taux de participation bénéficiaire, la durée du contrat, la carrière, et le nombre d'années de backservice.</a:t>
          </a:r>
        </a:p>
      </xdr:txBody>
    </xdr:sp>
    <xdr:clientData/>
  </xdr:twoCellAnchor>
  <mc:AlternateContent xmlns:mc="http://schemas.openxmlformats.org/markup-compatibility/2006">
    <mc:Choice xmlns:a14="http://schemas.microsoft.com/office/drawing/2010/main" Requires="a14">
      <xdr:twoCellAnchor editAs="oneCell">
        <xdr:from>
          <xdr:col>1</xdr:col>
          <xdr:colOff>3838575</xdr:colOff>
          <xdr:row>11</xdr:row>
          <xdr:rowOff>9525</xdr:rowOff>
        </xdr:from>
        <xdr:to>
          <xdr:col>6</xdr:col>
          <xdr:colOff>9525</xdr:colOff>
          <xdr:row>11</xdr:row>
          <xdr:rowOff>200025</xdr:rowOff>
        </xdr:to>
        <xdr:sp macro="" textlink="">
          <xdr:nvSpPr>
            <xdr:cNvPr id="206868" name="Check Box 20" hidden="1">
              <a:extLst>
                <a:ext uri="{63B3BB69-23CF-44E3-9099-C40C66FF867C}">
                  <a14:compatExt spid="_x0000_s206868"/>
                </a:ext>
                <a:ext uri="{FF2B5EF4-FFF2-40B4-BE49-F238E27FC236}">
                  <a16:creationId xmlns:a16="http://schemas.microsoft.com/office/drawing/2014/main" id="{00000000-0008-0000-0100-000014280300}"/>
                </a:ext>
              </a:extLst>
            </xdr:cNvPr>
            <xdr:cNvSpPr/>
          </xdr:nvSpPr>
          <xdr:spPr bwMode="auto">
            <a:xfrm>
              <a:off x="0" y="0"/>
              <a:ext cx="0" cy="0"/>
            </a:xfrm>
            <a:prstGeom prst="rect">
              <a:avLst/>
            </a:prstGeom>
            <a:solidFill>
              <a:srgbClr val="E0E0E0"/>
            </a:solidFill>
            <a:ln>
              <a:noFill/>
            </a:ln>
            <a:extLst>
              <a:ext uri="{91240B29-F687-4F45-9708-019B960494DF}">
                <a14:hiddenLine w="9525">
                  <a:solidFill>
                    <a:srgbClr val="F0F0F0"/>
                  </a:solidFill>
                  <a:miter lim="800000"/>
                  <a:headEnd/>
                  <a:tailEnd/>
                </a14:hiddenLine>
              </a:ext>
            </a:extLst>
          </xdr:spPr>
          <xdr:txBody>
            <a:bodyPr vertOverflow="clip" wrap="square" lIns="27432" tIns="18288" rIns="0" bIns="18288" anchor="ctr" upright="1"/>
            <a:lstStyle/>
            <a:p>
              <a:pPr algn="l" rtl="0">
                <a:defRPr sz="1000"/>
              </a:pPr>
              <a:r>
                <a:rPr lang="en-GB" sz="900" b="0" i="0" u="none" strike="noStrike" baseline="0">
                  <a:solidFill>
                    <a:srgbClr val="000000"/>
                  </a:solidFill>
                  <a:latin typeface="Tahoma"/>
                  <a:ea typeface="Tahoma"/>
                  <a:cs typeface="Tahoma"/>
                </a:rPr>
                <a:t>Actif jusqu’à au moins l'âge légal de la retraite, ou jusqu’au moment où la carrière complète est atteinte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10</xdr:row>
          <xdr:rowOff>19050</xdr:rowOff>
        </xdr:from>
        <xdr:to>
          <xdr:col>4</xdr:col>
          <xdr:colOff>1304925</xdr:colOff>
          <xdr:row>10</xdr:row>
          <xdr:rowOff>209550</xdr:rowOff>
        </xdr:to>
        <xdr:sp macro="" textlink="">
          <xdr:nvSpPr>
            <xdr:cNvPr id="206869" name="Check Box 20" hidden="1">
              <a:extLst>
                <a:ext uri="{63B3BB69-23CF-44E3-9099-C40C66FF867C}">
                  <a14:compatExt spid="_x0000_s206869"/>
                </a:ext>
                <a:ext uri="{FF2B5EF4-FFF2-40B4-BE49-F238E27FC236}">
                  <a16:creationId xmlns:a16="http://schemas.microsoft.com/office/drawing/2014/main" id="{00000000-0008-0000-0100-000015280300}"/>
                </a:ext>
              </a:extLst>
            </xdr:cNvPr>
            <xdr:cNvSpPr/>
          </xdr:nvSpPr>
          <xdr:spPr bwMode="auto">
            <a:xfrm>
              <a:off x="0" y="0"/>
              <a:ext cx="0" cy="0"/>
            </a:xfrm>
            <a:prstGeom prst="rect">
              <a:avLst/>
            </a:prstGeom>
            <a:solidFill>
              <a:srgbClr val="E0E0E0"/>
            </a:solidFill>
            <a:ln>
              <a:noFill/>
            </a:ln>
            <a:extLst>
              <a:ext uri="{91240B29-F687-4F45-9708-019B960494DF}">
                <a14:hiddenLine w="9525">
                  <a:solidFill>
                    <a:srgbClr val="F0F0F0"/>
                  </a:solidFill>
                  <a:miter lim="800000"/>
                  <a:headEnd/>
                  <a:tailEnd/>
                </a14:hiddenLine>
              </a:ext>
            </a:extLst>
          </xdr:spPr>
          <xdr:txBody>
            <a:bodyPr vertOverflow="clip" wrap="square" lIns="27432" tIns="18288" rIns="0" bIns="18288" anchor="ctr" upright="1"/>
            <a:lstStyle/>
            <a:p>
              <a:pPr algn="l" rtl="0">
                <a:defRPr sz="1000"/>
              </a:pPr>
              <a:r>
                <a:rPr lang="en-GB" sz="900" b="0" i="0" u="none" strike="noStrike" baseline="0">
                  <a:solidFill>
                    <a:srgbClr val="000000"/>
                  </a:solidFill>
                  <a:latin typeface="Tahoma"/>
                  <a:ea typeface="Tahoma"/>
                  <a:cs typeface="Tahoma"/>
                </a:rPr>
                <a:t>Carrière complète (45 ans, voir Loi pension) atteinte au moment du versement</a:t>
              </a:r>
            </a:p>
          </xdr:txBody>
        </xdr:sp>
        <xdr:clientData/>
      </xdr:twoCellAnchor>
    </mc:Choice>
    <mc:Fallback/>
  </mc:AlternateContent>
  <xdr:oneCellAnchor>
    <xdr:from>
      <xdr:col>1</xdr:col>
      <xdr:colOff>66675</xdr:colOff>
      <xdr:row>1</xdr:row>
      <xdr:rowOff>47625</xdr:rowOff>
    </xdr:from>
    <xdr:ext cx="155364" cy="221407"/>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447675" y="247650"/>
          <a:ext cx="155364" cy="221407"/>
        </a:xfrm>
        <a:prstGeom prst="rect">
          <a:avLst/>
        </a:prstGeom>
        <a:solidFill>
          <a:srgbClr val="FF0000"/>
        </a:solidFill>
        <a:ln>
          <a:noFill/>
        </a:ln>
        <a:effectLst>
          <a:prstShdw prst="shdw17" dist="17961" dir="2700000">
            <a:srgbClr xmlns:mc="http://schemas.openxmlformats.org/markup-compatibility/2006" xmlns:a14="http://schemas.microsoft.com/office/drawing/2010/main" val="999999" mc:Ignorable="a14" a14:legacySpreadsheetColorIndex="14">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6</xdr:col>
      <xdr:colOff>371475</xdr:colOff>
      <xdr:row>2</xdr:row>
      <xdr:rowOff>28575</xdr:rowOff>
    </xdr:from>
    <xdr:to>
      <xdr:col>10</xdr:col>
      <xdr:colOff>371475</xdr:colOff>
      <xdr:row>2</xdr:row>
      <xdr:rowOff>161925</xdr:rowOff>
    </xdr:to>
    <xdr:sp macro="" textlink="">
      <xdr:nvSpPr>
        <xdr:cNvPr id="19" name="Text Box 34">
          <a:extLst>
            <a:ext uri="{FF2B5EF4-FFF2-40B4-BE49-F238E27FC236}">
              <a16:creationId xmlns:a16="http://schemas.microsoft.com/office/drawing/2014/main" id="{00000000-0008-0000-0100-000013000000}"/>
            </a:ext>
          </a:extLst>
        </xdr:cNvPr>
        <xdr:cNvSpPr txBox="1">
          <a:spLocks noChangeArrowheads="1"/>
        </xdr:cNvSpPr>
      </xdr:nvSpPr>
      <xdr:spPr bwMode="auto">
        <a:xfrm>
          <a:off x="10163175" y="581025"/>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B41919"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vandenbosch\OneDrive%20-%20EDITIONS%20LEFEBVRE%20SARRUT\Excel-tools\Divers\2020\(v.2020.1)Optimiser%20votre%20assurance%20groupe%20ou%20E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_vandenbosch_indicator_be/Documents/Excel-tools/Divers/Optimaliseer%20uw%20vapz%20-%20inkomstenjaa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1"/>
      <sheetName val="calc"/>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1"/>
      <sheetName val="i"/>
      <sheetName val="calc"/>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5F5F5A" mc:Ignorable="a14" a14:legacySpreadsheetColorIndex="16"/>
          </a:solidFill>
          <a:prstDash val="solid"/>
          <a:round/>
          <a:headEnd type="oval" w="sm" len="sm"/>
          <a:tailEnd type="triangle" w="sm" len="sm"/>
        </a:ln>
        <a:effectLst>
          <a:outerShdw dist="28398" dir="1593903" algn="ctr" rotWithShape="0">
            <a:srgbClr xmlns:mc="http://schemas.openxmlformats.org/markup-compatibility/2006" xmlns:a14="http://schemas.microsoft.com/office/drawing/2010/main" val="E6E6E6" mc:Ignorable="a14" a14:legacySpreadsheetColorIndex="1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12700" cap="flat" cmpd="sng" algn="ctr">
          <a:solidFill>
            <a:srgbClr xmlns:mc="http://schemas.openxmlformats.org/markup-compatibility/2006" xmlns:a14="http://schemas.microsoft.com/office/drawing/2010/main" val="100000" mc:Ignorable="a14" a14:legacySpreadsheetColorIndex="16"/>
          </a:solidFill>
          <a:prstDash val="solid"/>
          <a:round/>
          <a:headEnd type="oval" w="sm" len="sm"/>
          <a:tailEnd type="triangle" w="sm" len="sm"/>
        </a:ln>
        <a:effectLst>
          <a:outerShdw dist="28398" dir="1593903" algn="ctr" rotWithShape="0">
            <a:srgbClr xmlns:mc="http://schemas.openxmlformats.org/markup-compatibility/2006" xmlns:a14="http://schemas.microsoft.com/office/drawing/2010/main" val="0A0000" mc:Ignorable="a14" a14:legacySpreadsheetColorIndex="10"/>
          </a:outerShdw>
        </a:effec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Q46"/>
  <sheetViews>
    <sheetView showGridLines="0" showRowColHeaders="0" tabSelected="1" zoomScaleNormal="100" workbookViewId="0"/>
  </sheetViews>
  <sheetFormatPr defaultColWidth="5.7109375" defaultRowHeight="20.100000000000001" customHeight="1"/>
  <cols>
    <col min="1" max="1" width="5.7109375" style="2" customWidth="1"/>
    <col min="2" max="2" width="2.7109375" style="2" customWidth="1"/>
    <col min="3" max="3" width="4.28515625" style="2" customWidth="1"/>
    <col min="4" max="4" width="7.140625" style="2" customWidth="1"/>
    <col min="5" max="16" width="5.7109375" style="2" customWidth="1"/>
    <col min="17" max="17" width="8.85546875" style="2" customWidth="1"/>
    <col min="18" max="18" width="8.28515625" style="2" customWidth="1"/>
    <col min="19" max="19" width="2.7109375" style="2" customWidth="1"/>
    <col min="20" max="23" width="5.7109375" style="2" customWidth="1"/>
    <col min="24" max="24" width="7.42578125" style="2" customWidth="1"/>
    <col min="25" max="27" width="5.7109375" style="2" customWidth="1"/>
    <col min="28" max="28" width="8.42578125" style="2" customWidth="1"/>
    <col min="29" max="16384" width="5.7109375" style="2"/>
  </cols>
  <sheetData>
    <row r="1" spans="1:43" ht="20.100000000000001"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row>
    <row r="2" spans="1:43" ht="20.100000000000001" customHeight="1">
      <c r="A2" s="107"/>
      <c r="B2" s="108"/>
      <c r="C2" s="108"/>
      <c r="D2" s="108"/>
      <c r="E2" s="108"/>
      <c r="F2" s="108"/>
      <c r="G2" s="108"/>
      <c r="H2" s="108"/>
      <c r="I2" s="108"/>
      <c r="J2" s="108"/>
      <c r="K2" s="108"/>
      <c r="L2" s="108"/>
      <c r="M2" s="108"/>
      <c r="N2" s="108"/>
      <c r="O2" s="108"/>
      <c r="P2" s="108"/>
      <c r="Q2" s="108"/>
      <c r="R2" s="108"/>
      <c r="S2" s="108"/>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row>
    <row r="3" spans="1:43" ht="120" customHeight="1">
      <c r="A3" s="107"/>
      <c r="B3" s="109"/>
      <c r="C3" s="109"/>
      <c r="D3" s="109"/>
      <c r="E3" s="109"/>
      <c r="F3" s="109"/>
      <c r="G3" s="109"/>
      <c r="H3" s="109"/>
      <c r="I3" s="109"/>
      <c r="J3" s="109"/>
      <c r="K3" s="109"/>
      <c r="L3" s="109"/>
      <c r="M3" s="109"/>
      <c r="N3" s="109"/>
      <c r="O3" s="109"/>
      <c r="P3" s="109"/>
      <c r="Q3" s="109"/>
      <c r="R3" s="109"/>
      <c r="S3" s="109"/>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3" ht="20.100000000000001" customHeight="1">
      <c r="A4" s="107"/>
      <c r="B4" s="109"/>
      <c r="C4" s="110" t="s">
        <v>83</v>
      </c>
      <c r="D4" s="109"/>
      <c r="E4" s="109"/>
      <c r="F4" s="109"/>
      <c r="G4" s="109"/>
      <c r="H4" s="109"/>
      <c r="I4" s="109"/>
      <c r="J4" s="109"/>
      <c r="K4" s="109"/>
      <c r="L4" s="109"/>
      <c r="M4" s="109"/>
      <c r="N4" s="109"/>
      <c r="O4" s="109"/>
      <c r="P4" s="109"/>
      <c r="Q4" s="109"/>
      <c r="R4" s="111"/>
      <c r="S4" s="109"/>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row>
    <row r="5" spans="1:43" ht="20.100000000000001" customHeight="1">
      <c r="A5" s="107"/>
      <c r="B5" s="109"/>
      <c r="C5" s="109"/>
      <c r="D5" s="109"/>
      <c r="E5" s="109"/>
      <c r="F5" s="109"/>
      <c r="G5" s="109"/>
      <c r="H5" s="109"/>
      <c r="I5" s="109"/>
      <c r="J5" s="109"/>
      <c r="K5" s="109"/>
      <c r="L5" s="109"/>
      <c r="M5" s="109"/>
      <c r="N5" s="109"/>
      <c r="O5" s="109"/>
      <c r="P5" s="109"/>
      <c r="Q5" s="109"/>
      <c r="R5" s="109"/>
      <c r="S5" s="109"/>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row>
    <row r="6" spans="1:43" ht="20.100000000000001" customHeight="1">
      <c r="A6" s="107"/>
      <c r="B6" s="108"/>
      <c r="C6" s="112"/>
      <c r="D6" s="128" t="s">
        <v>79</v>
      </c>
      <c r="E6" s="129"/>
      <c r="F6" s="129"/>
      <c r="G6" s="129"/>
      <c r="H6" s="129"/>
      <c r="I6" s="129"/>
      <c r="J6" s="129"/>
      <c r="K6" s="129"/>
      <c r="L6" s="129"/>
      <c r="M6" s="129"/>
      <c r="N6" s="129"/>
      <c r="O6" s="129"/>
      <c r="P6" s="129"/>
      <c r="Q6" s="129"/>
      <c r="R6" s="129"/>
      <c r="S6" s="108"/>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row>
    <row r="7" spans="1:43" ht="20.100000000000001" customHeight="1">
      <c r="A7" s="107"/>
      <c r="B7" s="108"/>
      <c r="C7" s="109"/>
      <c r="D7" s="109"/>
      <c r="E7" s="109"/>
      <c r="F7" s="109"/>
      <c r="G7" s="109"/>
      <c r="H7" s="109"/>
      <c r="I7" s="109"/>
      <c r="J7" s="109"/>
      <c r="K7" s="109"/>
      <c r="L7" s="109"/>
      <c r="M7" s="109"/>
      <c r="N7" s="109"/>
      <c r="O7" s="109"/>
      <c r="P7" s="109"/>
      <c r="Q7" s="109"/>
      <c r="R7" s="109"/>
      <c r="S7" s="108"/>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row>
    <row r="8" spans="1:43" ht="20.100000000000001" customHeight="1">
      <c r="A8" s="107"/>
      <c r="B8" s="108"/>
      <c r="C8" s="109"/>
      <c r="D8" s="109"/>
      <c r="E8" s="109"/>
      <c r="F8" s="109"/>
      <c r="G8" s="109"/>
      <c r="H8" s="109"/>
      <c r="I8" s="109"/>
      <c r="J8" s="109"/>
      <c r="K8" s="109"/>
      <c r="L8" s="109"/>
      <c r="M8" s="109"/>
      <c r="N8" s="109"/>
      <c r="O8" s="109"/>
      <c r="P8" s="109"/>
      <c r="Q8" s="109"/>
      <c r="R8" s="109"/>
      <c r="S8" s="108"/>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row>
    <row r="9" spans="1:43" ht="20.100000000000001" customHeight="1">
      <c r="A9" s="107"/>
      <c r="B9" s="108"/>
      <c r="C9" s="109"/>
      <c r="D9" s="109"/>
      <c r="E9" s="109"/>
      <c r="F9" s="109"/>
      <c r="G9" s="109"/>
      <c r="H9" s="109"/>
      <c r="I9" s="109"/>
      <c r="J9" s="109"/>
      <c r="K9" s="109"/>
      <c r="L9" s="109"/>
      <c r="M9" s="109"/>
      <c r="N9" s="109"/>
      <c r="O9" s="109"/>
      <c r="P9" s="109"/>
      <c r="Q9" s="109"/>
      <c r="R9" s="109"/>
      <c r="S9" s="108"/>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row>
    <row r="10" spans="1:43" ht="20.100000000000001" customHeight="1">
      <c r="A10" s="107"/>
      <c r="B10" s="108"/>
      <c r="C10" s="109"/>
      <c r="D10" s="109"/>
      <c r="E10" s="109"/>
      <c r="F10" s="109"/>
      <c r="G10" s="109"/>
      <c r="H10" s="109"/>
      <c r="I10" s="109"/>
      <c r="J10" s="109"/>
      <c r="K10" s="109"/>
      <c r="L10" s="109"/>
      <c r="M10" s="109"/>
      <c r="N10" s="109"/>
      <c r="O10" s="109"/>
      <c r="P10" s="109"/>
      <c r="Q10" s="109"/>
      <c r="R10" s="109"/>
      <c r="S10" s="108"/>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row>
    <row r="11" spans="1:43" ht="20.100000000000001" customHeight="1">
      <c r="A11" s="107"/>
      <c r="B11" s="109"/>
      <c r="C11" s="109"/>
      <c r="D11" s="109"/>
      <c r="E11" s="109"/>
      <c r="F11" s="109"/>
      <c r="G11" s="109"/>
      <c r="H11" s="109"/>
      <c r="I11" s="109"/>
      <c r="J11" s="109"/>
      <c r="K11" s="109"/>
      <c r="L11" s="109"/>
      <c r="M11" s="109"/>
      <c r="N11" s="109"/>
      <c r="O11" s="109"/>
      <c r="P11" s="109"/>
      <c r="Q11" s="109"/>
      <c r="R11" s="109"/>
      <c r="S11" s="109"/>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row>
    <row r="12" spans="1:43" ht="20.100000000000001" customHeight="1">
      <c r="A12" s="107"/>
      <c r="B12" s="109"/>
      <c r="C12" s="109"/>
      <c r="D12" s="109"/>
      <c r="E12" s="109"/>
      <c r="F12" s="109"/>
      <c r="G12" s="109"/>
      <c r="H12" s="109"/>
      <c r="I12" s="109"/>
      <c r="J12" s="109"/>
      <c r="K12" s="109"/>
      <c r="L12" s="109"/>
      <c r="M12" s="109"/>
      <c r="N12" s="109"/>
      <c r="O12" s="109"/>
      <c r="P12" s="109"/>
      <c r="Q12" s="109"/>
      <c r="R12" s="109"/>
      <c r="S12" s="109"/>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row>
    <row r="13" spans="1:43" ht="20.100000000000001" customHeight="1">
      <c r="A13" s="107"/>
      <c r="B13" s="109"/>
      <c r="C13" s="113"/>
      <c r="D13" s="108"/>
      <c r="E13" s="109"/>
      <c r="F13" s="109"/>
      <c r="G13" s="109"/>
      <c r="H13" s="109"/>
      <c r="I13" s="109"/>
      <c r="J13" s="109"/>
      <c r="K13" s="109"/>
      <c r="L13" s="109"/>
      <c r="M13" s="109"/>
      <c r="N13" s="109"/>
      <c r="O13" s="109"/>
      <c r="P13" s="109"/>
      <c r="Q13" s="109"/>
      <c r="R13" s="109"/>
      <c r="S13" s="109"/>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row>
    <row r="14" spans="1:43" ht="20.100000000000001" customHeight="1">
      <c r="A14" s="107"/>
      <c r="B14" s="109"/>
      <c r="C14" s="114"/>
      <c r="D14" s="109"/>
      <c r="E14" s="109"/>
      <c r="F14" s="109"/>
      <c r="G14" s="109"/>
      <c r="H14" s="109"/>
      <c r="I14" s="109"/>
      <c r="J14" s="109"/>
      <c r="K14" s="109"/>
      <c r="L14" s="109"/>
      <c r="M14" s="109"/>
      <c r="N14" s="109"/>
      <c r="O14" s="109"/>
      <c r="P14" s="109"/>
      <c r="Q14" s="109"/>
      <c r="R14" s="109"/>
      <c r="S14" s="109"/>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20.100000000000001" customHeight="1">
      <c r="A15" s="107"/>
      <c r="B15" s="109"/>
      <c r="C15" s="114"/>
      <c r="D15" s="109"/>
      <c r="E15" s="109"/>
      <c r="F15" s="109"/>
      <c r="G15" s="109"/>
      <c r="H15" s="109"/>
      <c r="I15" s="109"/>
      <c r="J15" s="109"/>
      <c r="K15" s="109"/>
      <c r="L15" s="109"/>
      <c r="M15" s="109"/>
      <c r="N15" s="109"/>
      <c r="O15" s="109"/>
      <c r="P15" s="109"/>
      <c r="Q15" s="109"/>
      <c r="R15" s="109"/>
      <c r="S15" s="109"/>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row>
    <row r="16" spans="1:43" ht="20.100000000000001" customHeight="1">
      <c r="A16" s="107"/>
      <c r="B16" s="109"/>
      <c r="C16" s="109"/>
      <c r="D16" s="109"/>
      <c r="E16" s="109"/>
      <c r="F16" s="109"/>
      <c r="G16" s="109"/>
      <c r="H16" s="109"/>
      <c r="I16" s="109"/>
      <c r="J16" s="109"/>
      <c r="K16" s="109"/>
      <c r="L16" s="109"/>
      <c r="M16" s="109"/>
      <c r="N16" s="109"/>
      <c r="O16" s="109"/>
      <c r="P16" s="109"/>
      <c r="Q16" s="109"/>
      <c r="R16" s="109"/>
      <c r="S16" s="109"/>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3" ht="20.100000000000001" customHeight="1">
      <c r="A17" s="107"/>
      <c r="B17" s="109"/>
      <c r="C17" s="109"/>
      <c r="D17" s="115" t="s">
        <v>80</v>
      </c>
      <c r="E17" s="109"/>
      <c r="F17" s="109"/>
      <c r="G17" s="109"/>
      <c r="H17" s="109"/>
      <c r="I17" s="109"/>
      <c r="J17" s="109"/>
      <c r="K17" s="109"/>
      <c r="L17" s="109"/>
      <c r="M17" s="109"/>
      <c r="N17" s="109"/>
      <c r="O17" s="109"/>
      <c r="P17" s="109"/>
      <c r="Q17" s="109"/>
      <c r="R17" s="109"/>
      <c r="S17" s="109"/>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row>
    <row r="18" spans="1:43" ht="20.100000000000001" customHeight="1">
      <c r="A18" s="107"/>
      <c r="B18" s="108"/>
      <c r="C18" s="109"/>
      <c r="D18" s="109"/>
      <c r="E18" s="109"/>
      <c r="F18" s="109"/>
      <c r="G18" s="109"/>
      <c r="H18" s="109"/>
      <c r="I18" s="109"/>
      <c r="J18" s="109"/>
      <c r="K18" s="109"/>
      <c r="L18" s="109"/>
      <c r="M18" s="109"/>
      <c r="N18" s="109"/>
      <c r="O18" s="109"/>
      <c r="P18" s="109"/>
      <c r="Q18" s="109"/>
      <c r="R18" s="109"/>
      <c r="S18" s="108"/>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row>
    <row r="19" spans="1:43" ht="20.100000000000001" customHeight="1">
      <c r="A19" s="107"/>
      <c r="B19" s="108"/>
      <c r="C19" s="109"/>
      <c r="D19" s="109"/>
      <c r="E19" s="109"/>
      <c r="F19" s="109"/>
      <c r="G19" s="109"/>
      <c r="H19" s="109"/>
      <c r="I19" s="109"/>
      <c r="J19" s="116"/>
      <c r="K19" s="116"/>
      <c r="L19" s="109"/>
      <c r="M19" s="109"/>
      <c r="N19" s="109"/>
      <c r="O19" s="109"/>
      <c r="P19" s="130" t="s">
        <v>81</v>
      </c>
      <c r="Q19" s="130"/>
      <c r="R19" s="109"/>
      <c r="S19" s="108"/>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row>
    <row r="20" spans="1:43" ht="20.100000000000001" customHeight="1">
      <c r="A20" s="107"/>
      <c r="B20" s="108"/>
      <c r="C20" s="109"/>
      <c r="D20" s="109"/>
      <c r="E20" s="109"/>
      <c r="F20" s="109"/>
      <c r="G20" s="109"/>
      <c r="H20" s="109"/>
      <c r="I20" s="109"/>
      <c r="J20" s="109"/>
      <c r="K20" s="109"/>
      <c r="L20" s="109"/>
      <c r="M20" s="109"/>
      <c r="N20" s="109"/>
      <c r="O20" s="109"/>
      <c r="P20" s="109"/>
      <c r="Q20" s="109"/>
      <c r="R20" s="109"/>
      <c r="S20" s="108"/>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row>
    <row r="21" spans="1:43" ht="20.100000000000001" customHeight="1">
      <c r="A21" s="107"/>
      <c r="B21" s="108"/>
      <c r="C21" s="109"/>
      <c r="D21" s="109"/>
      <c r="E21" s="109"/>
      <c r="F21" s="109"/>
      <c r="G21" s="109"/>
      <c r="H21" s="109"/>
      <c r="I21" s="109"/>
      <c r="J21" s="109"/>
      <c r="K21" s="109"/>
      <c r="L21" s="109"/>
      <c r="M21" s="109"/>
      <c r="N21" s="109"/>
      <c r="O21" s="109"/>
      <c r="P21" s="109"/>
      <c r="Q21" s="109"/>
      <c r="R21" s="109"/>
      <c r="S21" s="108"/>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row>
    <row r="22" spans="1:43" ht="20.100000000000001" customHeight="1">
      <c r="A22" s="107"/>
      <c r="B22" s="108"/>
      <c r="C22" s="117"/>
      <c r="D22" s="117"/>
      <c r="E22" s="117"/>
      <c r="F22" s="117"/>
      <c r="G22" s="117"/>
      <c r="H22" s="117"/>
      <c r="I22" s="117"/>
      <c r="J22" s="117"/>
      <c r="K22" s="117"/>
      <c r="L22" s="117"/>
      <c r="M22" s="117"/>
      <c r="N22" s="117"/>
      <c r="O22" s="117"/>
      <c r="P22" s="117"/>
      <c r="Q22" s="117"/>
      <c r="R22" s="117"/>
      <c r="S22" s="108"/>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row>
    <row r="23" spans="1:43" ht="20.100000000000001" customHeight="1">
      <c r="A23" s="107"/>
      <c r="B23" s="108"/>
      <c r="C23" s="131" t="s">
        <v>82</v>
      </c>
      <c r="D23" s="131"/>
      <c r="E23" s="131"/>
      <c r="F23" s="131"/>
      <c r="G23" s="131"/>
      <c r="H23" s="131"/>
      <c r="I23" s="131"/>
      <c r="J23" s="131"/>
      <c r="K23" s="131"/>
      <c r="L23" s="131"/>
      <c r="M23" s="131"/>
      <c r="N23" s="131"/>
      <c r="O23" s="131"/>
      <c r="P23" s="132" t="s">
        <v>67</v>
      </c>
      <c r="Q23" s="133"/>
      <c r="R23" s="118"/>
      <c r="S23" s="108"/>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row>
    <row r="24" spans="1:43" ht="20.100000000000001" customHeight="1">
      <c r="A24" s="107"/>
      <c r="B24" s="108"/>
      <c r="C24" s="131"/>
      <c r="D24" s="131"/>
      <c r="E24" s="131"/>
      <c r="F24" s="131"/>
      <c r="G24" s="131"/>
      <c r="H24" s="131"/>
      <c r="I24" s="131"/>
      <c r="J24" s="131"/>
      <c r="K24" s="131"/>
      <c r="L24" s="131"/>
      <c r="M24" s="131"/>
      <c r="N24" s="131"/>
      <c r="O24" s="131"/>
      <c r="P24" s="132" t="s">
        <v>68</v>
      </c>
      <c r="Q24" s="133"/>
      <c r="R24" s="118"/>
      <c r="S24" s="108"/>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row>
    <row r="25" spans="1:43" ht="20.100000000000001" customHeight="1">
      <c r="A25" s="107"/>
      <c r="B25" s="108"/>
      <c r="C25" s="109"/>
      <c r="D25" s="108"/>
      <c r="E25" s="108"/>
      <c r="F25" s="108"/>
      <c r="G25" s="108"/>
      <c r="H25" s="108"/>
      <c r="I25" s="108"/>
      <c r="J25" s="108"/>
      <c r="K25" s="108"/>
      <c r="L25" s="108"/>
      <c r="M25" s="108"/>
      <c r="N25" s="108"/>
      <c r="O25" s="108"/>
      <c r="P25" s="108"/>
      <c r="Q25" s="119"/>
      <c r="R25" s="119"/>
      <c r="S25" s="108"/>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row>
    <row r="26" spans="1:43" ht="20.100000000000001" customHeight="1">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row>
    <row r="27" spans="1:43" ht="20.100000000000001" customHeight="1">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row>
    <row r="28" spans="1:43" ht="20.100000000000001" customHeight="1">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row>
    <row r="29" spans="1:43" ht="20.100000000000001"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row>
    <row r="30" spans="1:43" ht="20.100000000000001"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row>
    <row r="31" spans="1:43" ht="20.100000000000001" customHeight="1">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row>
    <row r="32" spans="1:43" ht="20.100000000000001" customHeight="1">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row>
    <row r="33" spans="1:43" ht="20.100000000000001" customHeight="1">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row>
    <row r="34" spans="1:43" ht="20.100000000000001" customHeight="1">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row>
    <row r="35" spans="1:43" ht="20.100000000000001" customHeight="1">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row>
    <row r="36" spans="1:43" ht="20.100000000000001" customHeight="1">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row>
    <row r="37" spans="1:43" ht="20.100000000000001"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row>
    <row r="38" spans="1:43" ht="20.100000000000001" customHeight="1">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row>
    <row r="39" spans="1:43" ht="20.100000000000001"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row>
    <row r="40" spans="1:43" ht="20.100000000000001"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row>
    <row r="41" spans="1:43" ht="20.100000000000001"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row>
    <row r="42" spans="1:43" ht="20.100000000000001"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row>
    <row r="43" spans="1:43" ht="20.100000000000001" customHeight="1">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row>
    <row r="44" spans="1:43" ht="20.100000000000001"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row>
    <row r="45" spans="1:43" ht="20.100000000000001"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row>
    <row r="46" spans="1:43" ht="20.100000000000001"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row>
  </sheetData>
  <sheetProtection algorithmName="SHA-512" hashValue="yH2W8d14XRO8+xjUdW70YBu6IA6L3kgMRyG/JrL1Mau00pEvtS3pBlYC3kPi3OxnDXfZu6Ao3/l1TA4dGvXJwA==" saltValue="/VvCcVBZl/1KPwF/mZzhRA==" spinCount="100000" sheet="1" objects="1" scenarios="1"/>
  <mergeCells count="5">
    <mergeCell ref="D6:R6"/>
    <mergeCell ref="P19:Q19"/>
    <mergeCell ref="C23:O24"/>
    <mergeCell ref="P23:Q23"/>
    <mergeCell ref="P24:Q24"/>
  </mergeCells>
  <hyperlinks>
    <hyperlink ref="P19:Q19" location="'1'!A1" tooltip="Calculez-le!" display="} cliquez ici" xr:uid="{00000000-0004-0000-0000-000000000000}"/>
  </hyperlinks>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A111"/>
  <sheetViews>
    <sheetView showGridLines="0" showRowColHeaders="0" zoomScaleNormal="120" workbookViewId="0">
      <selection activeCell="H2" sqref="H2"/>
    </sheetView>
  </sheetViews>
  <sheetFormatPr defaultColWidth="9.140625" defaultRowHeight="0" customHeight="1" zeroHeight="1"/>
  <cols>
    <col min="1" max="1" width="5.7109375" style="4" customWidth="1"/>
    <col min="2" max="2" width="61.140625" style="4" customWidth="1"/>
    <col min="3" max="6" width="20" style="4" customWidth="1"/>
    <col min="7" max="9" width="5.7109375" style="4" customWidth="1"/>
    <col min="10" max="14" width="5.7109375" style="1" customWidth="1"/>
    <col min="15" max="15" width="9.140625" style="1" customWidth="1"/>
    <col min="16" max="16" width="9.7109375" style="1" customWidth="1"/>
    <col min="17" max="17" width="8.85546875" style="1" customWidth="1"/>
    <col min="18" max="18" width="8" style="1" customWidth="1"/>
    <col min="19" max="19" width="6.42578125" style="1" customWidth="1"/>
    <col min="20" max="20" width="8.85546875" style="1" customWidth="1"/>
    <col min="21" max="21" width="9.140625" style="1" customWidth="1"/>
    <col min="22" max="22" width="9.7109375" style="1" customWidth="1"/>
    <col min="23" max="23" width="8.85546875" style="1" customWidth="1"/>
    <col min="24" max="24" width="8" style="1" customWidth="1"/>
    <col min="25" max="25" width="6.42578125" style="1" customWidth="1"/>
    <col min="26" max="26" width="8.85546875" style="1" customWidth="1"/>
    <col min="27" max="16384" width="9.140625" style="1"/>
  </cols>
  <sheetData>
    <row r="1" spans="1:15" ht="15.95" customHeight="1" thickBot="1">
      <c r="H1" s="56"/>
      <c r="I1" s="56"/>
      <c r="J1" s="56"/>
      <c r="K1" s="56"/>
      <c r="L1" s="4"/>
      <c r="M1" s="4"/>
    </row>
    <row r="2" spans="1:15" ht="27.75" customHeight="1" thickBot="1">
      <c r="A2" s="22"/>
      <c r="B2" s="121" t="s">
        <v>36</v>
      </c>
      <c r="C2" s="120"/>
      <c r="D2" s="120"/>
      <c r="E2" s="120"/>
      <c r="F2" s="120"/>
      <c r="G2" s="22"/>
      <c r="H2" s="59" t="s">
        <v>24</v>
      </c>
      <c r="I2" s="60" t="s">
        <v>25</v>
      </c>
      <c r="J2" s="61" t="s">
        <v>26</v>
      </c>
      <c r="K2" s="61" t="s">
        <v>27</v>
      </c>
      <c r="L2" s="4"/>
      <c r="M2" s="4"/>
    </row>
    <row r="3" spans="1:15" ht="15.95" customHeight="1">
      <c r="H3" s="2"/>
      <c r="I3" s="2"/>
      <c r="J3" s="2"/>
      <c r="K3" s="2"/>
      <c r="L3" s="4"/>
      <c r="M3" s="4"/>
    </row>
    <row r="4" spans="1:15" ht="18" customHeight="1">
      <c r="B4" s="122" t="s">
        <v>84</v>
      </c>
      <c r="D4" s="16"/>
      <c r="E4" s="21"/>
      <c r="F4" s="16"/>
      <c r="H4" s="57"/>
      <c r="I4" s="58"/>
      <c r="J4" s="57"/>
      <c r="K4" s="57"/>
      <c r="L4" s="4"/>
      <c r="M4" s="4"/>
    </row>
    <row r="5" spans="1:15" ht="18" customHeight="1">
      <c r="B5" s="55" t="s">
        <v>37</v>
      </c>
      <c r="F5" s="123">
        <v>0</v>
      </c>
      <c r="H5" s="57"/>
      <c r="I5" s="57"/>
      <c r="J5" s="57"/>
      <c r="K5" s="57"/>
      <c r="L5" s="4"/>
      <c r="M5" s="4"/>
    </row>
    <row r="6" spans="1:15" ht="18" customHeight="1">
      <c r="B6" s="55" t="s">
        <v>38</v>
      </c>
      <c r="F6" s="124">
        <v>0</v>
      </c>
      <c r="H6" s="57"/>
      <c r="I6" s="57"/>
      <c r="J6" s="57"/>
      <c r="K6" s="57"/>
      <c r="L6" s="4"/>
      <c r="M6" s="4"/>
    </row>
    <row r="7" spans="1:15" ht="18" customHeight="1">
      <c r="B7" s="55" t="s">
        <v>66</v>
      </c>
      <c r="C7" s="20"/>
      <c r="D7" s="20"/>
      <c r="E7" s="1"/>
      <c r="F7" s="125">
        <v>5</v>
      </c>
      <c r="H7" s="57"/>
      <c r="I7" s="57"/>
      <c r="J7" s="66"/>
      <c r="K7" s="57"/>
      <c r="L7" s="4"/>
      <c r="M7" s="4"/>
    </row>
    <row r="8" spans="1:15" ht="18" customHeight="1">
      <c r="B8" s="55" t="s">
        <v>39</v>
      </c>
      <c r="E8" s="1"/>
      <c r="F8" s="125">
        <v>5</v>
      </c>
      <c r="H8" s="57"/>
      <c r="I8" s="57"/>
      <c r="J8" s="57"/>
      <c r="K8" s="57"/>
      <c r="L8" s="4"/>
      <c r="M8" s="4"/>
    </row>
    <row r="9" spans="1:15" ht="18" customHeight="1">
      <c r="B9" s="55" t="s">
        <v>77</v>
      </c>
      <c r="E9" s="1"/>
      <c r="F9" s="126">
        <v>33892</v>
      </c>
      <c r="H9" s="105" t="s">
        <v>25</v>
      </c>
      <c r="I9" s="57"/>
      <c r="J9" s="57"/>
      <c r="K9" s="57"/>
      <c r="L9" s="4"/>
      <c r="M9" s="4"/>
    </row>
    <row r="10" spans="1:15" ht="18" customHeight="1">
      <c r="B10" s="55" t="s">
        <v>78</v>
      </c>
      <c r="E10" s="1"/>
      <c r="F10" s="106">
        <f>IF(YEAR(F9)+65&lt;2025,65,(IF(YEAR(F9)+66&lt;2030,66,67)))</f>
        <v>67</v>
      </c>
      <c r="H10" s="57"/>
      <c r="I10" s="57"/>
      <c r="J10" s="57"/>
      <c r="K10" s="57"/>
      <c r="L10" s="4"/>
      <c r="M10" s="4"/>
    </row>
    <row r="11" spans="1:15" ht="18" customHeight="1">
      <c r="B11" s="55" t="s">
        <v>40</v>
      </c>
      <c r="C11" s="127"/>
      <c r="D11" s="127"/>
      <c r="E11" s="127"/>
      <c r="F11" s="22"/>
      <c r="H11" s="67" t="b">
        <v>0</v>
      </c>
      <c r="I11" s="67" t="b">
        <v>0</v>
      </c>
      <c r="J11" s="66">
        <f>calc!B12</f>
        <v>3</v>
      </c>
      <c r="K11" s="67" t="b">
        <v>1</v>
      </c>
      <c r="L11" s="4"/>
      <c r="M11" s="4"/>
      <c r="O11" s="19"/>
    </row>
    <row r="12" spans="1:15" ht="18" customHeight="1">
      <c r="B12" s="55"/>
      <c r="C12" s="127"/>
      <c r="D12" s="127"/>
      <c r="E12" s="127"/>
      <c r="F12" s="127"/>
      <c r="H12" s="67"/>
      <c r="I12" s="66"/>
      <c r="J12" s="66"/>
      <c r="K12" s="67"/>
      <c r="L12" s="4"/>
      <c r="M12" s="4"/>
      <c r="O12" s="19"/>
    </row>
    <row r="13" spans="1:15" ht="18" customHeight="1">
      <c r="B13" s="55" t="s">
        <v>63</v>
      </c>
      <c r="F13" s="68"/>
      <c r="H13" s="66"/>
      <c r="I13" s="66"/>
      <c r="J13" s="67">
        <v>2</v>
      </c>
      <c r="K13" s="66"/>
      <c r="L13" s="4"/>
      <c r="M13" s="4"/>
    </row>
    <row r="14" spans="1:15" ht="18" customHeight="1">
      <c r="B14" s="18"/>
      <c r="C14" s="102" t="str">
        <f>IF(____lp2&gt;F7,"La durée du contrat ne peut pas excéder celle de la carrière. Veuillez corriger les données svp.","")</f>
        <v/>
      </c>
      <c r="D14" s="17"/>
      <c r="F14" s="1"/>
      <c r="H14" s="57"/>
      <c r="I14" s="57"/>
      <c r="J14" s="57" t="b">
        <v>0</v>
      </c>
      <c r="K14" s="57"/>
      <c r="L14" s="4"/>
      <c r="M14" s="4"/>
    </row>
    <row r="15" spans="1:15" ht="18" customHeight="1" thickBot="1">
      <c r="B15" s="122" t="s">
        <v>85</v>
      </c>
      <c r="D15" s="15"/>
      <c r="E15" s="15"/>
      <c r="H15" s="57"/>
      <c r="I15" s="57"/>
      <c r="J15" s="57"/>
      <c r="K15" s="57"/>
      <c r="L15" s="4"/>
      <c r="M15" s="4"/>
    </row>
    <row r="16" spans="1:15" ht="18" customHeight="1" thickBot="1">
      <c r="B16" s="134" t="s">
        <v>42</v>
      </c>
      <c r="C16" s="135"/>
      <c r="D16" s="1"/>
      <c r="E16" s="1"/>
      <c r="F16" s="1"/>
      <c r="H16" s="57"/>
      <c r="I16" s="57"/>
      <c r="J16" s="57"/>
      <c r="K16" s="57"/>
      <c r="L16" s="4"/>
      <c r="M16" s="4"/>
    </row>
    <row r="17" spans="2:13" ht="18" customHeight="1" thickBot="1">
      <c r="B17" s="81" t="s">
        <v>64</v>
      </c>
      <c r="C17" s="49">
        <f>+F5*0.55</f>
        <v>0</v>
      </c>
      <c r="D17" s="44" t="s">
        <v>41</v>
      </c>
      <c r="E17" s="45"/>
      <c r="F17" s="46">
        <f>calc!E24</f>
        <v>0.01</v>
      </c>
      <c r="H17" s="57"/>
      <c r="I17" s="57"/>
      <c r="J17" s="57"/>
      <c r="K17" s="57"/>
      <c r="L17" s="4"/>
      <c r="M17" s="4"/>
    </row>
    <row r="18" spans="2:13" ht="18" customHeight="1" thickBot="1">
      <c r="B18" s="82" t="str">
        <f>"x fraction de carrière ("&amp;F7&amp;"/40) x coefficient ("&amp;calc!O26&amp;"):"</f>
        <v>x fraction de carrière (5/40) x coefficient (17,4763):</v>
      </c>
      <c r="C18" s="50">
        <f>+C17*F7/40*calc!O26</f>
        <v>0</v>
      </c>
      <c r="D18" s="44" t="s">
        <v>62</v>
      </c>
      <c r="E18" s="45"/>
      <c r="F18" s="47">
        <f>calc!E25</f>
        <v>0.01</v>
      </c>
      <c r="H18" s="57"/>
      <c r="I18" s="57"/>
      <c r="J18" s="57"/>
      <c r="K18" s="57"/>
      <c r="L18" s="4"/>
      <c r="M18" s="4"/>
    </row>
    <row r="19" spans="2:13" ht="18" customHeight="1">
      <c r="B19" s="83" t="s">
        <v>55</v>
      </c>
      <c r="C19" s="52">
        <f>-C18*20/120</f>
        <v>0</v>
      </c>
      <c r="D19" s="1"/>
      <c r="E19" s="1"/>
      <c r="F19" s="1"/>
      <c r="H19" s="57"/>
      <c r="I19" s="57"/>
      <c r="J19" s="57"/>
      <c r="K19" s="57"/>
      <c r="L19" s="4"/>
      <c r="M19" s="4"/>
    </row>
    <row r="20" spans="2:13" ht="18" customHeight="1" thickBot="1">
      <c r="B20" s="53" t="s">
        <v>56</v>
      </c>
      <c r="C20" s="54">
        <f>+F5*55%*F7/40*calc!O26*100/120</f>
        <v>0</v>
      </c>
      <c r="D20" s="1"/>
      <c r="E20" s="1"/>
      <c r="F20" s="1"/>
      <c r="H20" s="57"/>
      <c r="I20" s="57"/>
      <c r="J20" s="57"/>
      <c r="K20" s="57"/>
      <c r="L20" s="4"/>
      <c r="M20" s="4"/>
    </row>
    <row r="21" spans="2:13" ht="18" customHeight="1" thickBot="1">
      <c r="D21" s="1"/>
      <c r="E21" s="1"/>
      <c r="F21" s="1"/>
      <c r="H21" s="57"/>
      <c r="I21" s="57"/>
      <c r="J21" s="57"/>
      <c r="K21" s="57"/>
      <c r="L21" s="4"/>
      <c r="M21" s="4"/>
    </row>
    <row r="22" spans="2:13" ht="18" customHeight="1">
      <c r="B22" s="134" t="s">
        <v>53</v>
      </c>
      <c r="C22" s="136"/>
      <c r="D22" s="137" t="s">
        <v>16</v>
      </c>
      <c r="E22" s="138"/>
      <c r="F22" s="139"/>
      <c r="H22" s="57"/>
      <c r="I22" s="57"/>
      <c r="J22" s="67" t="b">
        <v>0</v>
      </c>
      <c r="K22" s="57"/>
      <c r="L22" s="4"/>
      <c r="M22" s="4"/>
    </row>
    <row r="23" spans="2:13" ht="18" customHeight="1">
      <c r="B23" s="48" t="str">
        <f>"prime demandée pour un rendement supposé de "&amp;TEXT(IF(calc!E24=0,1.75%,calc!E24),"#0,00%")&amp;":"</f>
        <v>prime demandée pour un rendement supposé de 1,00%:</v>
      </c>
      <c r="C23" s="74">
        <f>-PMT(IF(calc!E24=0,1.75%,calc!E24),____lp2,0,C20-calc!D135-calc!E135,0)</f>
        <v>0</v>
      </c>
      <c r="D23" s="142" t="str">
        <f>"Backservice pour les "&amp;J23&amp;" années précédentes:"</f>
        <v>Backservice pour les 5 années précédentes:</v>
      </c>
      <c r="E23" s="143"/>
      <c r="F23" s="75">
        <f>+C20/F7*J23*J22</f>
        <v>0</v>
      </c>
      <c r="H23" s="72" t="s">
        <v>25</v>
      </c>
      <c r="I23" s="57"/>
      <c r="J23" s="67">
        <v>5</v>
      </c>
      <c r="K23" s="57"/>
      <c r="L23" s="4"/>
      <c r="M23" s="4"/>
    </row>
    <row r="24" spans="2:13" ht="18" customHeight="1">
      <c r="B24" s="78" t="s">
        <v>52</v>
      </c>
      <c r="C24" s="79">
        <f>+C23*0.044</f>
        <v>0</v>
      </c>
      <c r="D24" s="144" t="s">
        <v>52</v>
      </c>
      <c r="E24" s="145"/>
      <c r="F24" s="80">
        <f>+F23*0.044</f>
        <v>0</v>
      </c>
      <c r="H24" s="57"/>
      <c r="I24" s="57"/>
      <c r="J24" s="57"/>
      <c r="K24" s="57"/>
      <c r="L24" s="4"/>
      <c r="M24" s="4"/>
    </row>
    <row r="25" spans="2:13" ht="18" customHeight="1">
      <c r="B25" s="51" t="str">
        <f>"+ "&amp;TEXT(calc!E23,"#0,00%")&amp;" de frais d'entrée:"</f>
        <v>+ 2,50% de frais d'entrée:</v>
      </c>
      <c r="C25" s="76">
        <f>+C23*calc!E23</f>
        <v>0</v>
      </c>
      <c r="D25" s="146" t="str">
        <f>"+ "&amp;TEXT(J25/10000,"#0,00%")&amp;" de frais d'entrée:"</f>
        <v>+ 2,50% de frais d'entrée:</v>
      </c>
      <c r="E25" s="147"/>
      <c r="F25" s="77">
        <f>+F23*J25/10000</f>
        <v>0</v>
      </c>
      <c r="H25" s="57"/>
      <c r="I25" s="57"/>
      <c r="J25" s="67">
        <v>250</v>
      </c>
      <c r="K25" s="57"/>
      <c r="L25" s="4"/>
      <c r="M25" s="4"/>
    </row>
    <row r="26" spans="2:13" ht="18" customHeight="1">
      <c r="B26" s="39" t="s">
        <v>54</v>
      </c>
      <c r="C26" s="40">
        <f>+C23+C24+C25</f>
        <v>0</v>
      </c>
      <c r="D26" s="148" t="s">
        <v>51</v>
      </c>
      <c r="E26" s="149"/>
      <c r="F26" s="41">
        <f>+F23+F24+F25</f>
        <v>0</v>
      </c>
      <c r="H26" s="57"/>
      <c r="I26" s="57"/>
      <c r="J26" s="57"/>
      <c r="K26" s="57"/>
      <c r="L26" s="4"/>
      <c r="M26" s="4"/>
    </row>
    <row r="27" spans="2:13" ht="18" customHeight="1" thickBot="1">
      <c r="B27" s="42" t="s">
        <v>50</v>
      </c>
      <c r="C27" s="43">
        <f>+C26*____lp2+F26</f>
        <v>0</v>
      </c>
      <c r="D27" s="69"/>
      <c r="E27" s="70"/>
      <c r="F27" s="71"/>
      <c r="H27" s="57"/>
      <c r="I27" s="57"/>
      <c r="J27" s="57"/>
      <c r="K27" s="57"/>
      <c r="L27" s="4"/>
      <c r="M27" s="4"/>
    </row>
    <row r="28" spans="2:13" ht="18" customHeight="1">
      <c r="D28" s="1"/>
      <c r="E28" s="1"/>
      <c r="F28" s="1"/>
      <c r="H28" s="57"/>
      <c r="I28" s="57"/>
      <c r="J28" s="57"/>
      <c r="K28" s="57"/>
      <c r="L28" s="4"/>
      <c r="M28" s="4"/>
    </row>
    <row r="29" spans="2:13" ht="18" customHeight="1" thickBot="1">
      <c r="B29" s="122" t="s">
        <v>86</v>
      </c>
      <c r="D29" s="15"/>
      <c r="E29" s="15"/>
      <c r="F29" s="15"/>
      <c r="H29" s="57"/>
      <c r="I29" s="57"/>
      <c r="J29" s="57"/>
      <c r="K29" s="57"/>
      <c r="L29" s="4"/>
      <c r="M29" s="4"/>
    </row>
    <row r="30" spans="2:13" ht="18" customHeight="1">
      <c r="B30" s="140"/>
      <c r="C30" s="141"/>
      <c r="D30" s="28" t="s">
        <v>44</v>
      </c>
      <c r="E30" s="73" t="s">
        <v>65</v>
      </c>
      <c r="F30" s="29" t="s">
        <v>45</v>
      </c>
      <c r="H30" s="57"/>
      <c r="I30" s="57"/>
      <c r="J30" s="57"/>
      <c r="K30" s="57"/>
      <c r="L30" s="4"/>
      <c r="M30" s="4"/>
    </row>
    <row r="31" spans="2:13" ht="18" customHeight="1">
      <c r="B31" s="23" t="s">
        <v>46</v>
      </c>
      <c r="C31" s="3"/>
      <c r="D31" s="30">
        <f>+C23*____lp2+F23</f>
        <v>0</v>
      </c>
      <c r="E31" s="31"/>
      <c r="F31" s="32">
        <f t="shared" ref="F31:F38" si="0">SUM(D31:E31)</f>
        <v>0</v>
      </c>
      <c r="H31" s="57"/>
      <c r="I31" s="57"/>
      <c r="J31" s="57"/>
      <c r="K31" s="57"/>
      <c r="L31" s="4"/>
      <c r="M31" s="4"/>
    </row>
    <row r="32" spans="2:13" ht="18" customHeight="1">
      <c r="B32" s="24" t="str">
        <f>"+ rendement garanti ("&amp;(TEXT(calc!E24,"#0,00%")&amp;"):")</f>
        <v>+ rendement garanti (1,00%):</v>
      </c>
      <c r="C32" s="3"/>
      <c r="D32" s="33">
        <f>IF(J13=2,calc!E84,calc!Q84)+calc!E135</f>
        <v>0</v>
      </c>
      <c r="E32" s="31"/>
      <c r="F32" s="32">
        <f t="shared" si="0"/>
        <v>0</v>
      </c>
      <c r="H32" s="57"/>
      <c r="I32" s="57"/>
      <c r="J32" s="57"/>
      <c r="K32" s="57"/>
      <c r="L32" s="4"/>
      <c r="M32" s="4"/>
    </row>
    <row r="33" spans="1:27" ht="18" customHeight="1">
      <c r="B33" s="24" t="str">
        <f>"+ participation bénéficiaire ("&amp;(TEXT(calc!E25,"#0,00%")&amp;"):")</f>
        <v>+ participation bénéficiaire (1,00%):</v>
      </c>
      <c r="C33" s="3"/>
      <c r="D33" s="34"/>
      <c r="E33" s="33">
        <f>IF(J13=2,calc!F84,calc!R84)+calc!F135</f>
        <v>0</v>
      </c>
      <c r="F33" s="32">
        <f t="shared" si="0"/>
        <v>0</v>
      </c>
      <c r="H33" s="57"/>
      <c r="I33" s="57"/>
      <c r="J33" s="57"/>
      <c r="K33" s="57"/>
      <c r="L33" s="4"/>
      <c r="M33" s="4"/>
    </row>
    <row r="34" spans="1:27" ht="18" customHeight="1">
      <c r="B34" s="25" t="s">
        <v>47</v>
      </c>
      <c r="C34" s="14"/>
      <c r="D34" s="35">
        <f>SUM(D31:D33)</f>
        <v>0</v>
      </c>
      <c r="E34" s="35">
        <f>SUM(E31:E33)</f>
        <v>0</v>
      </c>
      <c r="F34" s="36">
        <f t="shared" si="0"/>
        <v>0</v>
      </c>
      <c r="H34" s="57"/>
      <c r="I34" s="57"/>
      <c r="J34" s="57"/>
      <c r="K34" s="57"/>
      <c r="L34" s="4"/>
      <c r="M34" s="4"/>
    </row>
    <row r="35" spans="1:27" ht="18" customHeight="1">
      <c r="B35" s="24" t="s">
        <v>48</v>
      </c>
      <c r="C35" s="3"/>
      <c r="D35" s="30">
        <f>-D34*J35</f>
        <v>0</v>
      </c>
      <c r="E35" s="30">
        <f>-E34*J35</f>
        <v>0</v>
      </c>
      <c r="F35" s="32">
        <f t="shared" si="0"/>
        <v>0</v>
      </c>
      <c r="H35" s="57"/>
      <c r="I35" s="57"/>
      <c r="J35" s="57">
        <v>5.5500000000000001E-2</v>
      </c>
      <c r="K35" s="57"/>
      <c r="L35" s="4"/>
      <c r="M35" s="4"/>
    </row>
    <row r="36" spans="1:27" ht="18" customHeight="1">
      <c r="B36" s="26" t="s">
        <v>49</v>
      </c>
      <c r="C36" s="14"/>
      <c r="D36" s="35">
        <f>SUM(D34:D35)</f>
        <v>0</v>
      </c>
      <c r="E36" s="35">
        <f>SUM(E34:E35)</f>
        <v>0</v>
      </c>
      <c r="F36" s="36">
        <f t="shared" si="0"/>
        <v>0</v>
      </c>
      <c r="H36" s="57"/>
      <c r="I36" s="57"/>
      <c r="J36" s="57"/>
      <c r="K36" s="57"/>
      <c r="L36" s="4"/>
      <c r="M36" s="4"/>
    </row>
    <row r="37" spans="1:27" ht="18" customHeight="1">
      <c r="B37" s="24" t="str">
        <f>"- impôts ("&amp;TEXT(calc!E22,"#0,0%")&amp;" + impôts communaux):"</f>
        <v>- impôts (16,5% + impôts communaux):</v>
      </c>
      <c r="C37" s="3"/>
      <c r="D37" s="30">
        <f>-calc!E22*D36*(1+gt)</f>
        <v>0</v>
      </c>
      <c r="E37" s="31"/>
      <c r="F37" s="32">
        <f>SUM(D37:E37)</f>
        <v>0</v>
      </c>
      <c r="H37" s="57"/>
      <c r="I37" s="57"/>
      <c r="J37" s="57"/>
      <c r="K37" s="57"/>
      <c r="L37" s="4"/>
      <c r="M37" s="4"/>
    </row>
    <row r="38" spans="1:27" ht="18" customHeight="1" thickBot="1">
      <c r="B38" s="27" t="s">
        <v>43</v>
      </c>
      <c r="C38" s="13"/>
      <c r="D38" s="37">
        <f>SUM(D36:D37)</f>
        <v>0</v>
      </c>
      <c r="E38" s="37">
        <f>SUM(E36:E37)</f>
        <v>0</v>
      </c>
      <c r="F38" s="38">
        <f t="shared" si="0"/>
        <v>0</v>
      </c>
      <c r="H38" s="57"/>
      <c r="I38" s="57"/>
      <c r="J38" s="57"/>
      <c r="K38" s="57"/>
      <c r="L38" s="4"/>
      <c r="M38" s="4"/>
    </row>
    <row r="39" spans="1:27" ht="18" customHeight="1">
      <c r="H39" s="57"/>
      <c r="I39" s="57"/>
      <c r="J39" s="57"/>
      <c r="K39" s="57"/>
      <c r="L39" s="4"/>
      <c r="M39" s="4"/>
    </row>
    <row r="40" spans="1:27" ht="18" customHeight="1">
      <c r="A40" s="3"/>
      <c r="B40" s="3"/>
      <c r="C40" s="3"/>
      <c r="D40" s="3"/>
      <c r="E40" s="62"/>
      <c r="F40" s="63"/>
      <c r="G40" s="63"/>
      <c r="H40" s="3"/>
      <c r="I40" s="64"/>
      <c r="J40" s="65"/>
      <c r="K40" s="65"/>
      <c r="L40" s="4"/>
      <c r="M40" s="4"/>
    </row>
    <row r="41" spans="1:27" ht="23.25" customHeight="1">
      <c r="F41" s="1"/>
    </row>
    <row r="42" spans="1:27" ht="15.95" customHeight="1">
      <c r="P42" s="5"/>
      <c r="Q42" s="5"/>
      <c r="R42" s="5"/>
      <c r="S42" s="5"/>
      <c r="T42" s="5"/>
    </row>
    <row r="43" spans="1:27" ht="15.95" customHeight="1">
      <c r="P43" s="5"/>
      <c r="Q43" s="5"/>
      <c r="R43" s="5"/>
      <c r="S43" s="5"/>
      <c r="T43" s="5"/>
    </row>
    <row r="44" spans="1:27" ht="15.95" customHeight="1"/>
    <row r="45" spans="1:27" ht="15.95" customHeight="1"/>
    <row r="46" spans="1:27" ht="15.95" customHeight="1"/>
    <row r="47" spans="1:27" ht="15.95" customHeight="1"/>
    <row r="48" spans="1:27" ht="15.95" customHeight="1">
      <c r="O48" s="10"/>
      <c r="U48" s="9"/>
      <c r="V48" s="9"/>
      <c r="W48" s="9"/>
      <c r="X48" s="9"/>
      <c r="Y48" s="9"/>
      <c r="Z48" s="9"/>
      <c r="AA48" s="8"/>
    </row>
    <row r="49" spans="15:27" ht="15.95" customHeight="1">
      <c r="O49" s="10"/>
      <c r="U49" s="9"/>
      <c r="V49" s="9"/>
      <c r="W49" s="12"/>
      <c r="X49" s="9"/>
      <c r="Y49" s="9"/>
      <c r="Z49" s="9"/>
      <c r="AA49" s="8"/>
    </row>
    <row r="50" spans="15:27" ht="15.95" customHeight="1">
      <c r="O50" s="10"/>
      <c r="U50" s="9"/>
      <c r="V50" s="9"/>
      <c r="W50" s="12"/>
      <c r="X50" s="9"/>
      <c r="Y50" s="12"/>
      <c r="Z50" s="9"/>
      <c r="AA50" s="8"/>
    </row>
    <row r="51" spans="15:27" ht="15.95" customHeight="1">
      <c r="O51" s="10"/>
      <c r="U51" s="9"/>
      <c r="V51" s="9"/>
      <c r="W51" s="9"/>
      <c r="X51" s="9"/>
      <c r="Y51" s="9"/>
      <c r="Z51" s="9"/>
      <c r="AA51" s="8"/>
    </row>
    <row r="52" spans="15:27" ht="15.95" customHeight="1">
      <c r="O52" s="10"/>
      <c r="U52" s="9"/>
      <c r="V52" s="9"/>
      <c r="W52" s="9"/>
      <c r="X52" s="9"/>
      <c r="Y52" s="9"/>
      <c r="Z52" s="9"/>
      <c r="AA52" s="8"/>
    </row>
    <row r="53" spans="15:27" ht="15.95" customHeight="1">
      <c r="O53" s="10"/>
      <c r="U53" s="9"/>
      <c r="V53" s="9"/>
      <c r="W53" s="9"/>
      <c r="X53" s="9"/>
      <c r="Y53" s="9"/>
      <c r="Z53" s="9"/>
      <c r="AA53" s="8"/>
    </row>
    <row r="54" spans="15:27" ht="15.95" customHeight="1">
      <c r="O54" s="10"/>
      <c r="U54" s="9"/>
      <c r="V54" s="9"/>
      <c r="W54" s="9"/>
      <c r="X54" s="9"/>
      <c r="Y54" s="9"/>
      <c r="Z54" s="9"/>
      <c r="AA54" s="8"/>
    </row>
    <row r="55" spans="15:27" ht="15.95" customHeight="1">
      <c r="O55" s="10"/>
      <c r="U55" s="9"/>
      <c r="V55" s="11"/>
      <c r="W55" s="9"/>
      <c r="X55" s="9"/>
      <c r="Y55" s="9"/>
      <c r="Z55" s="9"/>
      <c r="AA55" s="8"/>
    </row>
    <row r="56" spans="15:27" ht="15.95" customHeight="1">
      <c r="O56" s="10"/>
      <c r="U56" s="9"/>
      <c r="V56" s="11"/>
      <c r="W56" s="9"/>
      <c r="X56" s="9"/>
      <c r="Y56" s="9"/>
      <c r="Z56" s="9"/>
      <c r="AA56" s="8"/>
    </row>
    <row r="57" spans="15:27" ht="15.95" customHeight="1">
      <c r="O57" s="10"/>
      <c r="U57" s="9"/>
      <c r="V57" s="11"/>
      <c r="W57" s="9"/>
      <c r="X57" s="9"/>
      <c r="Y57" s="9"/>
      <c r="Z57" s="9"/>
      <c r="AA57" s="8"/>
    </row>
    <row r="58" spans="15:27" ht="15.95" customHeight="1">
      <c r="O58" s="10"/>
      <c r="U58" s="9"/>
      <c r="V58" s="11"/>
      <c r="W58" s="9"/>
      <c r="X58" s="9"/>
      <c r="Y58" s="9"/>
      <c r="Z58" s="9"/>
      <c r="AA58" s="8"/>
    </row>
    <row r="59" spans="15:27" ht="15.95" customHeight="1">
      <c r="O59" s="10"/>
      <c r="U59" s="9"/>
      <c r="V59" s="11"/>
      <c r="W59" s="9"/>
      <c r="X59" s="9"/>
      <c r="Y59" s="9"/>
      <c r="Z59" s="9"/>
      <c r="AA59" s="8"/>
    </row>
    <row r="60" spans="15:27" ht="15.95" customHeight="1">
      <c r="O60" s="10"/>
      <c r="U60" s="9"/>
      <c r="V60" s="11"/>
      <c r="W60" s="9"/>
      <c r="X60" s="9"/>
      <c r="Y60" s="9"/>
      <c r="Z60" s="9"/>
      <c r="AA60" s="8"/>
    </row>
    <row r="61" spans="15:27" ht="15.95" customHeight="1">
      <c r="O61" s="10"/>
      <c r="U61" s="9"/>
      <c r="V61" s="11"/>
      <c r="W61" s="9"/>
      <c r="X61" s="9"/>
      <c r="Y61" s="9"/>
      <c r="Z61" s="9"/>
      <c r="AA61" s="8"/>
    </row>
    <row r="62" spans="15:27" ht="15.95" customHeight="1">
      <c r="O62" s="10"/>
      <c r="U62" s="9"/>
      <c r="V62" s="11"/>
      <c r="W62" s="9"/>
      <c r="X62" s="9"/>
      <c r="Y62" s="9"/>
      <c r="Z62" s="9"/>
      <c r="AA62" s="8"/>
    </row>
    <row r="63" spans="15:27" ht="15.95" customHeight="1">
      <c r="O63" s="10"/>
      <c r="U63" s="9"/>
      <c r="V63" s="11"/>
      <c r="W63" s="9"/>
      <c r="X63" s="9"/>
      <c r="Y63" s="9"/>
      <c r="Z63" s="9"/>
      <c r="AA63" s="8"/>
    </row>
    <row r="64" spans="15:27" ht="15.95" customHeight="1">
      <c r="O64" s="10"/>
      <c r="U64" s="9"/>
      <c r="V64" s="11"/>
      <c r="W64" s="9"/>
      <c r="X64" s="9"/>
      <c r="Y64" s="9"/>
      <c r="Z64" s="9"/>
      <c r="AA64" s="8"/>
    </row>
    <row r="65" spans="15:27" ht="15.95" customHeight="1">
      <c r="O65" s="10"/>
      <c r="U65" s="9"/>
      <c r="V65" s="11"/>
      <c r="W65" s="9"/>
      <c r="X65" s="9"/>
      <c r="Y65" s="9"/>
      <c r="Z65" s="9"/>
      <c r="AA65" s="8"/>
    </row>
    <row r="66" spans="15:27" ht="15.95" customHeight="1">
      <c r="O66" s="10"/>
      <c r="U66" s="9"/>
      <c r="V66" s="11"/>
      <c r="W66" s="9"/>
      <c r="X66" s="9"/>
      <c r="Y66" s="9"/>
      <c r="Z66" s="9"/>
      <c r="AA66" s="8"/>
    </row>
    <row r="67" spans="15:27" ht="15.95" customHeight="1">
      <c r="O67" s="10"/>
      <c r="U67" s="9"/>
      <c r="V67" s="11"/>
      <c r="W67" s="9"/>
      <c r="X67" s="9"/>
      <c r="Y67" s="9"/>
      <c r="Z67" s="9"/>
      <c r="AA67" s="8"/>
    </row>
    <row r="68" spans="15:27" ht="15.95" customHeight="1">
      <c r="O68" s="10"/>
      <c r="U68" s="9"/>
      <c r="V68" s="11"/>
      <c r="W68" s="9"/>
      <c r="X68" s="9"/>
      <c r="Y68" s="9"/>
      <c r="Z68" s="9"/>
      <c r="AA68" s="8"/>
    </row>
    <row r="69" spans="15:27" ht="15.95" customHeight="1">
      <c r="O69" s="10"/>
      <c r="U69" s="9"/>
      <c r="V69" s="11"/>
      <c r="W69" s="9"/>
      <c r="X69" s="9"/>
      <c r="Y69" s="9"/>
      <c r="Z69" s="9"/>
      <c r="AA69" s="8"/>
    </row>
    <row r="70" spans="15:27" ht="15.95" customHeight="1">
      <c r="O70" s="10"/>
      <c r="U70" s="9"/>
      <c r="V70" s="11"/>
      <c r="W70" s="9"/>
      <c r="X70" s="9"/>
      <c r="Y70" s="9"/>
      <c r="Z70" s="9"/>
      <c r="AA70" s="8"/>
    </row>
    <row r="71" spans="15:27" ht="15.95" customHeight="1">
      <c r="O71" s="10"/>
      <c r="U71" s="9"/>
      <c r="V71" s="11"/>
      <c r="W71" s="9"/>
      <c r="X71" s="9"/>
      <c r="Y71" s="9"/>
      <c r="Z71" s="9"/>
      <c r="AA71" s="8"/>
    </row>
    <row r="72" spans="15:27" ht="15.95" customHeight="1">
      <c r="O72" s="10"/>
      <c r="U72" s="9"/>
      <c r="V72" s="11"/>
      <c r="W72" s="9"/>
      <c r="X72" s="9"/>
      <c r="Y72" s="9"/>
      <c r="Z72" s="9"/>
      <c r="AA72" s="8"/>
    </row>
    <row r="73" spans="15:27" ht="15.95" customHeight="1">
      <c r="O73" s="10"/>
      <c r="U73" s="9"/>
      <c r="V73" s="11"/>
      <c r="W73" s="9"/>
      <c r="X73" s="9"/>
      <c r="Y73" s="9"/>
      <c r="Z73" s="9"/>
      <c r="AA73" s="8"/>
    </row>
    <row r="74" spans="15:27" ht="15.95" customHeight="1">
      <c r="O74" s="10"/>
      <c r="U74" s="9"/>
      <c r="V74" s="11"/>
      <c r="W74" s="9"/>
      <c r="X74" s="9"/>
      <c r="Y74" s="9"/>
      <c r="Z74" s="9"/>
      <c r="AA74" s="8"/>
    </row>
    <row r="75" spans="15:27" ht="15.95" customHeight="1">
      <c r="O75" s="10"/>
      <c r="U75" s="9"/>
      <c r="V75" s="11"/>
      <c r="W75" s="9"/>
      <c r="X75" s="9"/>
      <c r="Y75" s="9"/>
      <c r="Z75" s="9"/>
      <c r="AA75" s="8"/>
    </row>
    <row r="76" spans="15:27" ht="15.95" customHeight="1">
      <c r="O76" s="10"/>
      <c r="U76" s="9"/>
      <c r="V76" s="11"/>
      <c r="W76" s="9"/>
      <c r="X76" s="9"/>
      <c r="Y76" s="9"/>
      <c r="Z76" s="9"/>
      <c r="AA76" s="8"/>
    </row>
    <row r="77" spans="15:27" ht="15.95" customHeight="1">
      <c r="O77" s="10"/>
      <c r="U77" s="9"/>
      <c r="V77" s="11"/>
      <c r="W77" s="9"/>
      <c r="X77" s="9"/>
      <c r="Y77" s="9"/>
      <c r="Z77" s="9"/>
      <c r="AA77" s="8"/>
    </row>
    <row r="78" spans="15:27" ht="15.95" customHeight="1">
      <c r="O78" s="10"/>
      <c r="U78" s="9"/>
      <c r="V78" s="11"/>
      <c r="W78" s="9"/>
      <c r="X78" s="9"/>
      <c r="Y78" s="9"/>
      <c r="Z78" s="9"/>
      <c r="AA78" s="8"/>
    </row>
    <row r="79" spans="15:27" ht="15.95" customHeight="1">
      <c r="O79" s="10"/>
      <c r="U79" s="9"/>
      <c r="V79" s="11"/>
      <c r="W79" s="9"/>
      <c r="X79" s="9"/>
      <c r="Y79" s="9"/>
      <c r="Z79" s="9"/>
      <c r="AA79" s="8"/>
    </row>
    <row r="80" spans="15:27" ht="15.95" customHeight="1">
      <c r="O80" s="10"/>
      <c r="U80" s="9"/>
      <c r="V80" s="11"/>
      <c r="W80" s="9"/>
      <c r="X80" s="9"/>
      <c r="Y80" s="9"/>
      <c r="Z80" s="9"/>
      <c r="AA80" s="8"/>
    </row>
    <row r="81" spans="15:27" ht="15.95" customHeight="1">
      <c r="O81" s="10"/>
      <c r="U81" s="9"/>
      <c r="V81" s="11"/>
      <c r="W81" s="9"/>
      <c r="X81" s="9"/>
      <c r="Y81" s="9"/>
      <c r="Z81" s="9"/>
      <c r="AA81" s="8"/>
    </row>
    <row r="82" spans="15:27" ht="15.95" customHeight="1">
      <c r="O82" s="10"/>
      <c r="U82" s="9"/>
      <c r="V82" s="11"/>
      <c r="W82" s="9"/>
      <c r="X82" s="9"/>
      <c r="Y82" s="9"/>
      <c r="Z82" s="9"/>
      <c r="AA82" s="8"/>
    </row>
    <row r="83" spans="15:27" ht="15.95" customHeight="1">
      <c r="O83" s="10"/>
      <c r="U83" s="9"/>
      <c r="V83" s="11"/>
      <c r="W83" s="9"/>
      <c r="X83" s="9"/>
      <c r="Y83" s="9"/>
      <c r="Z83" s="9"/>
      <c r="AA83" s="8"/>
    </row>
    <row r="84" spans="15:27" ht="15.95" customHeight="1">
      <c r="O84" s="10"/>
      <c r="U84" s="9"/>
      <c r="V84" s="11"/>
      <c r="W84" s="9"/>
      <c r="X84" s="9"/>
      <c r="Y84" s="9"/>
      <c r="Z84" s="9"/>
      <c r="AA84" s="8"/>
    </row>
    <row r="85" spans="15:27" ht="15.95" customHeight="1">
      <c r="O85" s="10"/>
      <c r="U85" s="9"/>
      <c r="V85" s="11"/>
      <c r="W85" s="9"/>
      <c r="X85" s="9"/>
      <c r="Y85" s="9"/>
      <c r="Z85" s="9"/>
      <c r="AA85" s="8"/>
    </row>
    <row r="86" spans="15:27" ht="15.95" customHeight="1">
      <c r="O86" s="10"/>
      <c r="U86" s="9"/>
      <c r="V86" s="11"/>
      <c r="W86" s="9"/>
      <c r="X86" s="9"/>
      <c r="Y86" s="9"/>
      <c r="Z86" s="9"/>
      <c r="AA86" s="8"/>
    </row>
    <row r="87" spans="15:27" ht="15.95" customHeight="1">
      <c r="O87" s="10"/>
      <c r="U87" s="9"/>
      <c r="V87" s="11"/>
      <c r="W87" s="9"/>
      <c r="X87" s="9"/>
      <c r="Y87" s="9"/>
      <c r="Z87" s="9"/>
      <c r="AA87" s="8"/>
    </row>
    <row r="88" spans="15:27" ht="15.95" customHeight="1">
      <c r="O88" s="10"/>
      <c r="U88" s="9"/>
      <c r="V88" s="11"/>
      <c r="W88" s="9"/>
      <c r="X88" s="9"/>
      <c r="Y88" s="9"/>
      <c r="Z88" s="9"/>
      <c r="AA88" s="8"/>
    </row>
    <row r="89" spans="15:27" ht="15.95" customHeight="1">
      <c r="O89" s="10"/>
      <c r="U89" s="9"/>
      <c r="V89" s="11"/>
      <c r="W89" s="9"/>
      <c r="X89" s="9"/>
      <c r="Y89" s="9"/>
      <c r="Z89" s="9"/>
      <c r="AA89" s="8"/>
    </row>
    <row r="90" spans="15:27" ht="15.95" customHeight="1">
      <c r="O90" s="10"/>
      <c r="U90" s="9"/>
      <c r="V90" s="11"/>
      <c r="W90" s="9"/>
      <c r="X90" s="9"/>
      <c r="Y90" s="9"/>
      <c r="Z90" s="9"/>
      <c r="AA90" s="8"/>
    </row>
    <row r="91" spans="15:27" ht="15.95" customHeight="1">
      <c r="O91" s="10"/>
      <c r="U91" s="9"/>
      <c r="V91" s="11"/>
      <c r="W91" s="9"/>
      <c r="X91" s="9"/>
      <c r="Y91" s="9"/>
      <c r="Z91" s="9"/>
      <c r="AA91" s="8"/>
    </row>
    <row r="92" spans="15:27" ht="15.95" customHeight="1">
      <c r="O92" s="10"/>
      <c r="U92" s="9"/>
      <c r="V92" s="11"/>
      <c r="W92" s="9"/>
      <c r="X92" s="9"/>
      <c r="Y92" s="9"/>
      <c r="Z92" s="9"/>
      <c r="AA92" s="8"/>
    </row>
    <row r="93" spans="15:27" ht="15.95" customHeight="1">
      <c r="O93" s="10"/>
      <c r="U93" s="9"/>
      <c r="V93" s="11"/>
      <c r="W93" s="9"/>
      <c r="X93" s="9"/>
      <c r="Y93" s="9"/>
      <c r="Z93" s="9"/>
      <c r="AA93" s="8"/>
    </row>
    <row r="94" spans="15:27" ht="15.95" customHeight="1">
      <c r="O94" s="10"/>
      <c r="U94" s="9"/>
      <c r="V94" s="11"/>
      <c r="W94" s="9"/>
      <c r="X94" s="9"/>
      <c r="Y94" s="9"/>
      <c r="Z94" s="9"/>
      <c r="AA94" s="8"/>
    </row>
    <row r="95" spans="15:27" ht="15.95" customHeight="1">
      <c r="O95" s="10"/>
      <c r="U95" s="9"/>
      <c r="V95" s="9"/>
      <c r="W95" s="9"/>
      <c r="X95" s="9"/>
      <c r="Y95" s="9"/>
      <c r="Z95" s="9"/>
      <c r="AA95" s="8"/>
    </row>
    <row r="96" spans="15:27" ht="15.95" customHeight="1">
      <c r="P96" s="8"/>
      <c r="Q96" s="8"/>
      <c r="R96" s="8"/>
      <c r="S96" s="8"/>
      <c r="T96" s="8"/>
      <c r="U96" s="8"/>
      <c r="V96" s="8"/>
      <c r="W96" s="8"/>
      <c r="X96" s="8"/>
      <c r="Y96" s="8"/>
      <c r="Z96" s="8"/>
      <c r="AA96" s="8"/>
    </row>
    <row r="97" spans="2:27" ht="15.95" customHeight="1">
      <c r="P97" s="7"/>
      <c r="Q97" s="7"/>
      <c r="R97" s="7"/>
      <c r="S97" s="7"/>
      <c r="T97" s="7"/>
      <c r="U97" s="7"/>
      <c r="V97" s="7"/>
      <c r="W97" s="7"/>
      <c r="X97" s="7"/>
      <c r="Y97" s="7"/>
      <c r="Z97" s="7"/>
      <c r="AA97" s="7"/>
    </row>
    <row r="98" spans="2:27" ht="15.95" customHeight="1">
      <c r="P98" s="7"/>
      <c r="Q98" s="7"/>
      <c r="R98" s="7"/>
      <c r="S98" s="7"/>
      <c r="T98" s="7"/>
      <c r="U98" s="7"/>
      <c r="V98" s="7"/>
      <c r="W98" s="7"/>
      <c r="X98" s="7"/>
      <c r="Y98" s="7"/>
      <c r="Z98" s="7"/>
      <c r="AA98" s="7"/>
    </row>
    <row r="99" spans="2:27" ht="15.95" customHeight="1">
      <c r="B99" s="6"/>
      <c r="C99" s="6"/>
      <c r="D99" s="6"/>
      <c r="E99" s="6"/>
      <c r="F99" s="6"/>
      <c r="G99" s="6"/>
      <c r="H99" s="6"/>
      <c r="I99" s="6"/>
      <c r="J99" s="5"/>
      <c r="K99" s="5"/>
      <c r="L99" s="5"/>
      <c r="M99" s="5"/>
      <c r="N99" s="5"/>
      <c r="O99" s="5"/>
    </row>
    <row r="100" spans="2:27" ht="35.25" customHeight="1"/>
    <row r="101" spans="2:27" ht="15.95" customHeight="1"/>
    <row r="102" spans="2:27" ht="15.95" customHeight="1"/>
    <row r="103" spans="2:27" ht="15.95" customHeight="1"/>
    <row r="104" spans="2:27" ht="15.95" customHeight="1"/>
    <row r="105" spans="2:27" ht="15.95" customHeight="1"/>
    <row r="106" spans="2:27" ht="15.95" customHeight="1"/>
    <row r="107" spans="2:27" ht="15.95" customHeight="1"/>
    <row r="108" spans="2:27" ht="15.95" customHeight="1"/>
    <row r="109" spans="2:27" ht="15.95" customHeight="1"/>
    <row r="110" spans="2:27" ht="15.95" customHeight="1"/>
    <row r="111" spans="2:27" ht="15.95" customHeight="1"/>
  </sheetData>
  <sheetProtection algorithmName="SHA-512" hashValue="rmqkxhzCf9qWV3gtW8jnUTczlUY1CNXudfa/heA5PiVI1akxLY4rJYOwEIJkJoTMS3/ABNDjfMt9goqzWIyG0A==" saltValue="ch5xyVWWOapH+YCc+re7YA==" spinCount="100000" sheet="1" objects="1" scenarios="1"/>
  <mergeCells count="8">
    <mergeCell ref="B16:C16"/>
    <mergeCell ref="B22:C22"/>
    <mergeCell ref="D22:F22"/>
    <mergeCell ref="B30:C30"/>
    <mergeCell ref="D23:E23"/>
    <mergeCell ref="D24:E24"/>
    <mergeCell ref="D25:E25"/>
    <mergeCell ref="D26:E26"/>
  </mergeCells>
  <conditionalFormatting sqref="F5">
    <cfRule type="expression" dxfId="0" priority="1" stopIfTrue="1">
      <formula>$J$11=FALSE</formula>
    </cfRule>
  </conditionalFormatting>
  <hyperlinks>
    <hyperlink ref="H2" location="Home!A1" tooltip="Home" display="Ç" xr:uid="{00000000-0004-0000-0100-000000000000}"/>
  </hyperlinks>
  <pageMargins left="0.59055118110236227" right="0.59055118110236227" top="0.59055118110236227" bottom="0.59055118110236227" header="0.39370078740157483" footer="0.39370078740157483"/>
  <pageSetup paperSize="9" orientation="landscape" r:id="rId1"/>
  <headerFooter alignWithMargins="0"/>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51" r:id="rId4" name="Spinner 3">
              <controlPr defaultSize="0" autoPict="0">
                <anchor moveWithCells="1" sizeWithCells="1">
                  <from>
                    <xdr:col>1</xdr:col>
                    <xdr:colOff>3857625</xdr:colOff>
                    <xdr:row>24</xdr:row>
                    <xdr:rowOff>28575</xdr:rowOff>
                  </from>
                  <to>
                    <xdr:col>1</xdr:col>
                    <xdr:colOff>4038600</xdr:colOff>
                    <xdr:row>24</xdr:row>
                    <xdr:rowOff>219075</xdr:rowOff>
                  </to>
                </anchor>
              </controlPr>
            </control>
          </mc:Choice>
        </mc:AlternateContent>
        <mc:AlternateContent xmlns:mc="http://schemas.openxmlformats.org/markup-compatibility/2006">
          <mc:Choice Requires="x14">
            <control shapeId="206852" r:id="rId5" name="Spinner 4">
              <controlPr defaultSize="0" autoPict="0">
                <anchor moveWithCells="1" sizeWithCells="1">
                  <from>
                    <xdr:col>5</xdr:col>
                    <xdr:colOff>9525</xdr:colOff>
                    <xdr:row>16</xdr:row>
                    <xdr:rowOff>19050</xdr:rowOff>
                  </from>
                  <to>
                    <xdr:col>5</xdr:col>
                    <xdr:colOff>190500</xdr:colOff>
                    <xdr:row>16</xdr:row>
                    <xdr:rowOff>209550</xdr:rowOff>
                  </to>
                </anchor>
              </controlPr>
            </control>
          </mc:Choice>
        </mc:AlternateContent>
        <mc:AlternateContent xmlns:mc="http://schemas.openxmlformats.org/markup-compatibility/2006">
          <mc:Choice Requires="x14">
            <control shapeId="206853" r:id="rId6" name="Spinner 5">
              <controlPr defaultSize="0" autoPict="0">
                <anchor moveWithCells="1" sizeWithCells="1">
                  <from>
                    <xdr:col>5</xdr:col>
                    <xdr:colOff>9525</xdr:colOff>
                    <xdr:row>7</xdr:row>
                    <xdr:rowOff>28575</xdr:rowOff>
                  </from>
                  <to>
                    <xdr:col>5</xdr:col>
                    <xdr:colOff>190500</xdr:colOff>
                    <xdr:row>7</xdr:row>
                    <xdr:rowOff>219075</xdr:rowOff>
                  </to>
                </anchor>
              </controlPr>
            </control>
          </mc:Choice>
        </mc:AlternateContent>
        <mc:AlternateContent xmlns:mc="http://schemas.openxmlformats.org/markup-compatibility/2006">
          <mc:Choice Requires="x14">
            <control shapeId="206854" r:id="rId7" name="Option Button 6">
              <controlPr defaultSize="0" autoFill="0" autoLine="0" autoPict="0">
                <anchor moveWithCells="1">
                  <from>
                    <xdr:col>5</xdr:col>
                    <xdr:colOff>0</xdr:colOff>
                    <xdr:row>12</xdr:row>
                    <xdr:rowOff>0</xdr:rowOff>
                  </from>
                  <to>
                    <xdr:col>5</xdr:col>
                    <xdr:colOff>685800</xdr:colOff>
                    <xdr:row>13</xdr:row>
                    <xdr:rowOff>0</xdr:rowOff>
                  </to>
                </anchor>
              </controlPr>
            </control>
          </mc:Choice>
        </mc:AlternateContent>
        <mc:AlternateContent xmlns:mc="http://schemas.openxmlformats.org/markup-compatibility/2006">
          <mc:Choice Requires="x14">
            <control shapeId="206855" r:id="rId8" name="Option Button 7">
              <controlPr defaultSize="0" autoFill="0" autoLine="0" autoPict="0">
                <anchor moveWithCells="1">
                  <from>
                    <xdr:col>5</xdr:col>
                    <xdr:colOff>752475</xdr:colOff>
                    <xdr:row>12</xdr:row>
                    <xdr:rowOff>0</xdr:rowOff>
                  </from>
                  <to>
                    <xdr:col>6</xdr:col>
                    <xdr:colOff>19050</xdr:colOff>
                    <xdr:row>13</xdr:row>
                    <xdr:rowOff>0</xdr:rowOff>
                  </to>
                </anchor>
              </controlPr>
            </control>
          </mc:Choice>
        </mc:AlternateContent>
        <mc:AlternateContent xmlns:mc="http://schemas.openxmlformats.org/markup-compatibility/2006">
          <mc:Choice Requires="x14">
            <control shapeId="206858" r:id="rId9" name="Check Box 10">
              <controlPr defaultSize="0" autoFill="0" autoLine="0" autoPict="0">
                <anchor moveWithCells="1">
                  <from>
                    <xdr:col>4</xdr:col>
                    <xdr:colOff>647700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06859" r:id="rId10" name="Spinner 11">
              <controlPr defaultSize="0" autoPict="0">
                <anchor moveWithCells="1" sizeWithCells="1">
                  <from>
                    <xdr:col>5</xdr:col>
                    <xdr:colOff>9525</xdr:colOff>
                    <xdr:row>6</xdr:row>
                    <xdr:rowOff>28575</xdr:rowOff>
                  </from>
                  <to>
                    <xdr:col>5</xdr:col>
                    <xdr:colOff>190500</xdr:colOff>
                    <xdr:row>6</xdr:row>
                    <xdr:rowOff>219075</xdr:rowOff>
                  </to>
                </anchor>
              </controlPr>
            </control>
          </mc:Choice>
        </mc:AlternateContent>
        <mc:AlternateContent xmlns:mc="http://schemas.openxmlformats.org/markup-compatibility/2006">
          <mc:Choice Requires="x14">
            <control shapeId="206860" r:id="rId11" name="Spinner 12">
              <controlPr defaultSize="0" autoPict="0">
                <anchor moveWithCells="1" sizeWithCells="1">
                  <from>
                    <xdr:col>5</xdr:col>
                    <xdr:colOff>9525</xdr:colOff>
                    <xdr:row>17</xdr:row>
                    <xdr:rowOff>28575</xdr:rowOff>
                  </from>
                  <to>
                    <xdr:col>5</xdr:col>
                    <xdr:colOff>190500</xdr:colOff>
                    <xdr:row>17</xdr:row>
                    <xdr:rowOff>219075</xdr:rowOff>
                  </to>
                </anchor>
              </controlPr>
            </control>
          </mc:Choice>
        </mc:AlternateContent>
        <mc:AlternateContent xmlns:mc="http://schemas.openxmlformats.org/markup-compatibility/2006">
          <mc:Choice Requires="x14">
            <control shapeId="206861" r:id="rId12" name="Spinner 13">
              <controlPr defaultSize="0" autoPict="0">
                <anchor moveWithCells="1" sizeWithCells="1">
                  <from>
                    <xdr:col>4</xdr:col>
                    <xdr:colOff>1114425</xdr:colOff>
                    <xdr:row>22</xdr:row>
                    <xdr:rowOff>28575</xdr:rowOff>
                  </from>
                  <to>
                    <xdr:col>4</xdr:col>
                    <xdr:colOff>1295400</xdr:colOff>
                    <xdr:row>22</xdr:row>
                    <xdr:rowOff>219075</xdr:rowOff>
                  </to>
                </anchor>
              </controlPr>
            </control>
          </mc:Choice>
        </mc:AlternateContent>
        <mc:AlternateContent xmlns:mc="http://schemas.openxmlformats.org/markup-compatibility/2006">
          <mc:Choice Requires="x14">
            <control shapeId="206862" r:id="rId13" name="Spinner 14">
              <controlPr defaultSize="0" autoPict="0">
                <anchor moveWithCells="1" sizeWithCells="1">
                  <from>
                    <xdr:col>4</xdr:col>
                    <xdr:colOff>1114425</xdr:colOff>
                    <xdr:row>24</xdr:row>
                    <xdr:rowOff>28575</xdr:rowOff>
                  </from>
                  <to>
                    <xdr:col>4</xdr:col>
                    <xdr:colOff>1295400</xdr:colOff>
                    <xdr:row>24</xdr:row>
                    <xdr:rowOff>219075</xdr:rowOff>
                  </to>
                </anchor>
              </controlPr>
            </control>
          </mc:Choice>
        </mc:AlternateContent>
        <mc:AlternateContent xmlns:mc="http://schemas.openxmlformats.org/markup-compatibility/2006">
          <mc:Choice Requires="x14">
            <control shapeId="206863" r:id="rId14" name="Check Box 15">
              <controlPr defaultSize="0" autoFill="0" autoLine="0" autoPict="0">
                <anchor moveWithCells="1">
                  <from>
                    <xdr:col>4</xdr:col>
                    <xdr:colOff>1285875</xdr:colOff>
                    <xdr:row>19</xdr:row>
                    <xdr:rowOff>190500</xdr:rowOff>
                  </from>
                  <to>
                    <xdr:col>5</xdr:col>
                    <xdr:colOff>1323975</xdr:colOff>
                    <xdr:row>20</xdr:row>
                    <xdr:rowOff>190500</xdr:rowOff>
                  </to>
                </anchor>
              </controlPr>
            </control>
          </mc:Choice>
        </mc:AlternateContent>
        <mc:AlternateContent xmlns:mc="http://schemas.openxmlformats.org/markup-compatibility/2006">
          <mc:Choice Requires="x14">
            <control shapeId="206866" r:id="rId15" name="Drop Down 18">
              <controlPr defaultSize="0" autoLine="0" autoPict="0">
                <anchor moveWithCells="1">
                  <from>
                    <xdr:col>5</xdr:col>
                    <xdr:colOff>0</xdr:colOff>
                    <xdr:row>10</xdr:row>
                    <xdr:rowOff>9525</xdr:rowOff>
                  </from>
                  <to>
                    <xdr:col>6</xdr:col>
                    <xdr:colOff>0</xdr:colOff>
                    <xdr:row>10</xdr:row>
                    <xdr:rowOff>200025</xdr:rowOff>
                  </to>
                </anchor>
              </controlPr>
            </control>
          </mc:Choice>
        </mc:AlternateContent>
        <mc:AlternateContent xmlns:mc="http://schemas.openxmlformats.org/markup-compatibility/2006">
          <mc:Choice Requires="x14">
            <control shapeId="206868" r:id="rId16" name="Check Box 20">
              <controlPr defaultSize="0" autoFill="0" autoLine="0" autoPict="0">
                <anchor moveWithCells="1">
                  <from>
                    <xdr:col>1</xdr:col>
                    <xdr:colOff>3838575</xdr:colOff>
                    <xdr:row>11</xdr:row>
                    <xdr:rowOff>9525</xdr:rowOff>
                  </from>
                  <to>
                    <xdr:col>6</xdr:col>
                    <xdr:colOff>9525</xdr:colOff>
                    <xdr:row>11</xdr:row>
                    <xdr:rowOff>200025</xdr:rowOff>
                  </to>
                </anchor>
              </controlPr>
            </control>
          </mc:Choice>
        </mc:AlternateContent>
        <mc:AlternateContent xmlns:mc="http://schemas.openxmlformats.org/markup-compatibility/2006">
          <mc:Choice Requires="x14">
            <control shapeId="206869" r:id="rId17" name="Check Box 20">
              <controlPr defaultSize="0" autoFill="0" autoLine="0" autoPict="0">
                <anchor moveWithCells="1">
                  <from>
                    <xdr:col>1</xdr:col>
                    <xdr:colOff>3848100</xdr:colOff>
                    <xdr:row>10</xdr:row>
                    <xdr:rowOff>19050</xdr:rowOff>
                  </from>
                  <to>
                    <xdr:col>4</xdr:col>
                    <xdr:colOff>1304925</xdr:colOff>
                    <xdr:row>10</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W139"/>
  <sheetViews>
    <sheetView showGridLines="0" showRowColHeaders="0" topLeftCell="A4" workbookViewId="0">
      <selection activeCell="C22" sqref="C22"/>
    </sheetView>
  </sheetViews>
  <sheetFormatPr defaultColWidth="10.7109375" defaultRowHeight="10.5"/>
  <cols>
    <col min="1" max="1" width="1.7109375" style="84" customWidth="1"/>
    <col min="2" max="2" width="1.85546875" style="84" bestFit="1" customWidth="1"/>
    <col min="3" max="3" width="21.140625" style="84" bestFit="1" customWidth="1"/>
    <col min="4" max="4" width="8.140625" style="84" bestFit="1" customWidth="1"/>
    <col min="5" max="5" width="29.28515625" style="84" bestFit="1" customWidth="1"/>
    <col min="6" max="6" width="7.28515625" style="84" bestFit="1" customWidth="1"/>
    <col min="7" max="7" width="9" style="84" bestFit="1" customWidth="1"/>
    <col min="8" max="14" width="10.7109375" style="84"/>
    <col min="15" max="15" width="7.85546875" style="84" bestFit="1" customWidth="1"/>
    <col min="16" max="16" width="8.140625" style="84" bestFit="1" customWidth="1"/>
    <col min="17" max="17" width="9.28515625" style="84" bestFit="1" customWidth="1"/>
    <col min="18" max="18" width="8" style="84" bestFit="1" customWidth="1"/>
    <col min="19" max="19" width="9" style="84" bestFit="1" customWidth="1"/>
    <col min="20" max="20" width="8" style="84" bestFit="1" customWidth="1"/>
    <col min="21" max="21" width="12.85546875" style="84" bestFit="1" customWidth="1"/>
    <col min="22" max="16384" width="10.7109375" style="84"/>
  </cols>
  <sheetData>
    <row r="2" spans="2:7">
      <c r="B2" s="85">
        <v>5</v>
      </c>
    </row>
    <row r="3" spans="2:7">
      <c r="B3" s="84">
        <v>1</v>
      </c>
      <c r="C3" s="84" t="s">
        <v>0</v>
      </c>
      <c r="D3" s="84">
        <v>0</v>
      </c>
      <c r="E3" s="84">
        <v>0</v>
      </c>
      <c r="F3" s="84">
        <v>0</v>
      </c>
      <c r="G3" s="84">
        <v>0</v>
      </c>
    </row>
    <row r="4" spans="2:7">
      <c r="B4" s="84">
        <v>2</v>
      </c>
      <c r="C4" s="86" t="s">
        <v>23</v>
      </c>
      <c r="D4" s="87">
        <v>0.3</v>
      </c>
      <c r="E4" s="87">
        <v>0.20337749999999999</v>
      </c>
      <c r="F4" s="87">
        <v>0.05</v>
      </c>
      <c r="G4" s="88">
        <f t="shared" ref="G4:G10" si="0">((1*(1-F4))/(1+(1-F4)*E4))*(D4*(1+gt)+E4)/1</f>
        <v>0.40077536734198516</v>
      </c>
    </row>
    <row r="5" spans="2:7">
      <c r="B5" s="84">
        <v>3</v>
      </c>
      <c r="C5" s="84" t="s">
        <v>22</v>
      </c>
      <c r="D5" s="89">
        <v>0.4</v>
      </c>
      <c r="E5" s="89">
        <v>0.20337749999999999</v>
      </c>
      <c r="F5" s="89">
        <v>0.05</v>
      </c>
      <c r="G5" s="88">
        <f t="shared" si="0"/>
        <v>0.48039262622661644</v>
      </c>
    </row>
    <row r="6" spans="2:7">
      <c r="B6" s="84">
        <v>4</v>
      </c>
      <c r="C6" s="84" t="s">
        <v>21</v>
      </c>
      <c r="D6" s="89">
        <v>0.45</v>
      </c>
      <c r="E6" s="89">
        <v>0.20337749999999999</v>
      </c>
      <c r="F6" s="89">
        <v>0.05</v>
      </c>
      <c r="G6" s="88">
        <f t="shared" si="0"/>
        <v>0.52020125566893205</v>
      </c>
    </row>
    <row r="7" spans="2:7">
      <c r="B7" s="84">
        <v>5</v>
      </c>
      <c r="C7" s="84" t="s">
        <v>20</v>
      </c>
      <c r="D7" s="89">
        <v>0.5</v>
      </c>
      <c r="E7" s="89">
        <v>0.20337749999999999</v>
      </c>
      <c r="F7" s="89">
        <v>0.05</v>
      </c>
      <c r="G7" s="88">
        <f t="shared" si="0"/>
        <v>0.56000988511124772</v>
      </c>
    </row>
    <row r="8" spans="2:7">
      <c r="B8" s="84">
        <v>6</v>
      </c>
      <c r="C8" s="84" t="s">
        <v>19</v>
      </c>
      <c r="D8" s="89">
        <v>0.5</v>
      </c>
      <c r="E8" s="89">
        <v>0.14655599999999999</v>
      </c>
      <c r="F8" s="89">
        <v>0.05</v>
      </c>
      <c r="G8" s="88">
        <f t="shared" si="0"/>
        <v>0.5391616885888183</v>
      </c>
    </row>
    <row r="9" spans="2:7">
      <c r="B9" s="84">
        <v>7</v>
      </c>
      <c r="C9" s="84" t="s">
        <v>18</v>
      </c>
      <c r="D9" s="89">
        <v>0.5</v>
      </c>
      <c r="E9" s="89">
        <v>0.14655599999999999</v>
      </c>
      <c r="F9" s="89">
        <v>0</v>
      </c>
      <c r="G9" s="88">
        <f t="shared" si="0"/>
        <v>0.56391140075146795</v>
      </c>
    </row>
    <row r="10" spans="2:7">
      <c r="B10" s="84">
        <v>8</v>
      </c>
      <c r="C10" s="84" t="s">
        <v>17</v>
      </c>
      <c r="D10" s="89">
        <v>0.5</v>
      </c>
      <c r="E10" s="89">
        <v>0</v>
      </c>
      <c r="F10" s="89">
        <v>0</v>
      </c>
      <c r="G10" s="88">
        <f t="shared" si="0"/>
        <v>0.5</v>
      </c>
    </row>
    <row r="12" spans="2:7">
      <c r="B12" s="85">
        <v>3</v>
      </c>
    </row>
    <row r="13" spans="2:7">
      <c r="B13" s="84">
        <v>1</v>
      </c>
      <c r="C13" s="84" t="s">
        <v>57</v>
      </c>
      <c r="E13" s="90">
        <v>0.2</v>
      </c>
    </row>
    <row r="14" spans="2:7">
      <c r="B14" s="84">
        <v>2</v>
      </c>
      <c r="C14" s="84" t="s">
        <v>58</v>
      </c>
      <c r="E14" s="90">
        <v>0.18</v>
      </c>
    </row>
    <row r="15" spans="2:7">
      <c r="B15" s="84">
        <v>3</v>
      </c>
      <c r="C15" s="84" t="s">
        <v>59</v>
      </c>
      <c r="E15" s="91">
        <v>0.16500000000000001</v>
      </c>
    </row>
    <row r="16" spans="2:7">
      <c r="B16" s="84">
        <v>4</v>
      </c>
      <c r="C16" s="84" t="s">
        <v>60</v>
      </c>
      <c r="E16" s="91">
        <f>E15</f>
        <v>0.16500000000000001</v>
      </c>
    </row>
    <row r="17" spans="2:23">
      <c r="B17" s="84">
        <v>5</v>
      </c>
      <c r="C17" s="84" t="s">
        <v>61</v>
      </c>
      <c r="E17" s="91">
        <f>E15</f>
        <v>0.16500000000000001</v>
      </c>
    </row>
    <row r="18" spans="2:23">
      <c r="B18" s="84">
        <v>6</v>
      </c>
      <c r="C18" s="84" t="s">
        <v>71</v>
      </c>
      <c r="E18" s="91">
        <f>IF(AND('1'!$H$11=TRUE,59+$B$12&gt;='1'!$F$10),10%,16.5%)</f>
        <v>0.16500000000000001</v>
      </c>
    </row>
    <row r="19" spans="2:23">
      <c r="C19" s="84" t="s">
        <v>72</v>
      </c>
      <c r="E19" s="91">
        <f>IF(AND('1'!$H$11=TRUE,59+$B$12&gt;='1'!$F$10),10%,16.5%)</f>
        <v>0.16500000000000001</v>
      </c>
    </row>
    <row r="20" spans="2:23">
      <c r="C20" s="84" t="s">
        <v>73</v>
      </c>
      <c r="E20" s="91">
        <f>IF(AND('1'!$H$11=TRUE,59+$B$12&gt;='1'!$F$10),10%,16.5%)</f>
        <v>0.16500000000000001</v>
      </c>
    </row>
    <row r="21" spans="2:23">
      <c r="E21" s="91"/>
    </row>
    <row r="22" spans="2:23">
      <c r="C22" s="92" t="s">
        <v>2</v>
      </c>
      <c r="E22" s="91">
        <f>IF(AND('1'!H11=TRUE,'1'!I11=TRUE),0.1,VLOOKUP($B$12,$B$13:$E$20,4))</f>
        <v>0.16500000000000001</v>
      </c>
      <c r="F22" s="92"/>
      <c r="G22" s="93"/>
      <c r="P22" s="84" t="s">
        <v>29</v>
      </c>
      <c r="Q22" s="84" t="s">
        <v>30</v>
      </c>
      <c r="R22" s="84" t="s">
        <v>34</v>
      </c>
      <c r="S22" s="84" t="s">
        <v>33</v>
      </c>
      <c r="T22" s="84" t="s">
        <v>35</v>
      </c>
      <c r="U22" s="84" t="s">
        <v>76</v>
      </c>
      <c r="V22" s="84" t="s">
        <v>74</v>
      </c>
      <c r="W22" s="84" t="s">
        <v>75</v>
      </c>
    </row>
    <row r="23" spans="2:23">
      <c r="C23" s="92" t="s">
        <v>3</v>
      </c>
      <c r="D23" s="94">
        <v>250</v>
      </c>
      <c r="E23" s="95">
        <f>+D23/10000</f>
        <v>2.5000000000000001E-2</v>
      </c>
      <c r="F23" s="92"/>
      <c r="G23" s="93"/>
      <c r="O23" s="84" t="b">
        <v>0</v>
      </c>
      <c r="P23" s="84">
        <v>15.6389</v>
      </c>
      <c r="Q23" s="84">
        <v>15.198</v>
      </c>
      <c r="R23" s="84">
        <v>14.7559</v>
      </c>
      <c r="S23" s="84">
        <v>14.3133</v>
      </c>
      <c r="T23" s="84">
        <v>13.8705</v>
      </c>
      <c r="U23" s="84">
        <v>13.4282</v>
      </c>
      <c r="V23" s="84">
        <f>U23</f>
        <v>13.4282</v>
      </c>
      <c r="W23" s="84">
        <f>U23</f>
        <v>13.4282</v>
      </c>
    </row>
    <row r="24" spans="2:23">
      <c r="C24" s="92" t="s">
        <v>4</v>
      </c>
      <c r="D24" s="94">
        <v>100</v>
      </c>
      <c r="E24" s="95">
        <f>+D24/10000</f>
        <v>0.01</v>
      </c>
      <c r="F24" s="92"/>
      <c r="G24" s="93"/>
      <c r="O24" s="84" t="b">
        <v>1</v>
      </c>
      <c r="P24" s="84">
        <v>18.3749</v>
      </c>
      <c r="Q24" s="84">
        <v>17.927700000000002</v>
      </c>
      <c r="R24" s="84">
        <v>17.476299999999998</v>
      </c>
      <c r="S24" s="84">
        <v>17.020900000000001</v>
      </c>
      <c r="T24" s="84">
        <v>16.562100000000001</v>
      </c>
      <c r="U24" s="84">
        <v>16.1004</v>
      </c>
      <c r="V24" s="84">
        <f>U24</f>
        <v>16.1004</v>
      </c>
      <c r="W24" s="84">
        <f>U24</f>
        <v>16.1004</v>
      </c>
    </row>
    <row r="25" spans="2:23">
      <c r="C25" s="92" t="s">
        <v>5</v>
      </c>
      <c r="D25" s="94">
        <v>100</v>
      </c>
      <c r="E25" s="95">
        <f>+D25/10000</f>
        <v>0.01</v>
      </c>
      <c r="F25" s="92"/>
      <c r="G25" s="93"/>
    </row>
    <row r="26" spans="2:23">
      <c r="C26" s="96" t="s">
        <v>6</v>
      </c>
      <c r="D26" s="96">
        <f>+'1'!C23</f>
        <v>0</v>
      </c>
      <c r="E26" s="92"/>
      <c r="F26" s="92"/>
      <c r="G26" s="97"/>
      <c r="O26" s="84">
        <f>VLOOKUP('1'!K11,calc!O23:W24,'1'!J11+1,FALSE)</f>
        <v>17.476299999999998</v>
      </c>
    </row>
    <row r="27" spans="2:23">
      <c r="C27" s="96" t="s">
        <v>7</v>
      </c>
      <c r="D27" s="95">
        <f>+E24</f>
        <v>0.01</v>
      </c>
      <c r="E27" s="92"/>
      <c r="F27" s="92"/>
      <c r="G27" s="97"/>
    </row>
    <row r="28" spans="2:23">
      <c r="C28" s="96" t="s">
        <v>1</v>
      </c>
      <c r="D28" s="95">
        <f>+E25</f>
        <v>0.01</v>
      </c>
      <c r="E28" s="92"/>
      <c r="F28" s="92"/>
      <c r="G28" s="97"/>
    </row>
    <row r="29" spans="2:23">
      <c r="C29" s="96" t="s">
        <v>8</v>
      </c>
      <c r="D29" s="95">
        <v>9.2499999999999999E-2</v>
      </c>
      <c r="E29" s="86" t="s">
        <v>31</v>
      </c>
      <c r="F29" s="97"/>
      <c r="G29" s="97"/>
    </row>
    <row r="30" spans="2:23">
      <c r="C30" s="97"/>
      <c r="D30" s="97"/>
      <c r="E30" s="98" t="s">
        <v>32</v>
      </c>
      <c r="F30" s="97"/>
      <c r="G30" s="97"/>
    </row>
    <row r="31" spans="2:23">
      <c r="C31" s="97" t="s">
        <v>28</v>
      </c>
      <c r="D31" s="97"/>
      <c r="E31" s="97">
        <v>31212</v>
      </c>
      <c r="F31" s="99">
        <v>1.4999999999999999E-2</v>
      </c>
      <c r="G31" s="97"/>
    </row>
    <row r="32" spans="2:23">
      <c r="C32" s="97"/>
      <c r="D32" s="97"/>
      <c r="E32" s="97"/>
      <c r="F32" s="97"/>
      <c r="G32" s="97"/>
    </row>
    <row r="33" spans="3:19">
      <c r="C33" s="97"/>
      <c r="D33" s="97"/>
      <c r="E33" s="97"/>
      <c r="F33" s="97"/>
      <c r="G33" s="97"/>
    </row>
    <row r="34" spans="3:19">
      <c r="C34" s="97"/>
      <c r="D34" s="97"/>
      <c r="E34" s="97"/>
      <c r="F34" s="97"/>
      <c r="G34" s="97"/>
    </row>
    <row r="35" spans="3:19">
      <c r="C35" s="97"/>
      <c r="D35" s="97"/>
      <c r="E35" s="97"/>
      <c r="F35" s="97"/>
      <c r="G35" s="97"/>
    </row>
    <row r="36" spans="3:19">
      <c r="C36" s="97"/>
      <c r="D36" s="97"/>
      <c r="E36" s="97"/>
      <c r="F36" s="97"/>
      <c r="G36" s="97"/>
    </row>
    <row r="37" spans="3:19">
      <c r="C37" s="97" t="s">
        <v>9</v>
      </c>
      <c r="D37" s="97" t="s">
        <v>10</v>
      </c>
      <c r="E37" s="97" t="s">
        <v>11</v>
      </c>
      <c r="F37" s="97"/>
      <c r="G37" s="97" t="s">
        <v>12</v>
      </c>
      <c r="O37" s="97" t="s">
        <v>9</v>
      </c>
      <c r="P37" s="97" t="s">
        <v>10</v>
      </c>
      <c r="Q37" s="97" t="s">
        <v>11</v>
      </c>
      <c r="R37" s="97"/>
      <c r="S37" s="97" t="s">
        <v>12</v>
      </c>
    </row>
    <row r="38" spans="3:19">
      <c r="C38" s="97" t="s">
        <v>13</v>
      </c>
      <c r="D38" s="97" t="s">
        <v>14</v>
      </c>
      <c r="E38" s="97" t="s">
        <v>4</v>
      </c>
      <c r="F38" s="97" t="s">
        <v>5</v>
      </c>
      <c r="G38" s="97"/>
      <c r="O38" s="97" t="s">
        <v>15</v>
      </c>
      <c r="P38" s="97" t="s">
        <v>14</v>
      </c>
      <c r="Q38" s="97" t="s">
        <v>4</v>
      </c>
      <c r="R38" s="97" t="s">
        <v>5</v>
      </c>
      <c r="S38" s="97"/>
    </row>
    <row r="39" spans="3:19">
      <c r="C39" s="100">
        <v>1</v>
      </c>
      <c r="D39" s="97">
        <f t="shared" ref="D39:D73" si="1">IF(C39&lt;=___lp2,$D$26,0)</f>
        <v>0</v>
      </c>
      <c r="E39" s="97">
        <v>0</v>
      </c>
      <c r="F39" s="97">
        <v>0</v>
      </c>
      <c r="G39" s="97">
        <f>+D39</f>
        <v>0</v>
      </c>
      <c r="O39" s="100">
        <v>1</v>
      </c>
      <c r="P39" s="97">
        <f t="shared" ref="P39:P73" si="2">IF(O39&lt;=___lp2,$D$26,0)</f>
        <v>0</v>
      </c>
      <c r="Q39" s="101">
        <f>+P39*D27</f>
        <v>0</v>
      </c>
      <c r="R39" s="101">
        <f>$P39*$D$28*(1-$D$29*1.25)*IF(O39&lt;=___lp2,1,0)</f>
        <v>0</v>
      </c>
      <c r="S39" s="97">
        <f>+P39+Q39+R39</f>
        <v>0</v>
      </c>
    </row>
    <row r="40" spans="3:19">
      <c r="C40" s="100">
        <v>2</v>
      </c>
      <c r="D40" s="97">
        <f t="shared" si="1"/>
        <v>0</v>
      </c>
      <c r="E40" s="97">
        <f t="shared" ref="E40:E73" si="3">+G39*$D$27*IF(C40&lt;=___lp2,1,0)</f>
        <v>0</v>
      </c>
      <c r="F40" s="97">
        <f t="shared" ref="F40:F83" si="4">+(G39*2+D40+E40)/2*$D$28*(1-$D$29*1.25)*IF(C40&lt;=___lp2,1,0)</f>
        <v>0</v>
      </c>
      <c r="G40" s="97">
        <f t="shared" ref="G40:G73" si="5">+G39+D40+E40+F40</f>
        <v>0</v>
      </c>
      <c r="O40" s="100">
        <v>2</v>
      </c>
      <c r="P40" s="97">
        <f t="shared" si="2"/>
        <v>0</v>
      </c>
      <c r="Q40" s="97">
        <f t="shared" ref="Q40:Q73" si="6">(S39+P40)*$D$27*IF(O40&lt;=___lp2,1,0)</f>
        <v>0</v>
      </c>
      <c r="R40" s="97">
        <f t="shared" ref="R40:R83" si="7">+(S39*2+P40+Q40)/2*$D$28*(1-$D$29*1.25)*IF(O40&lt;=___lp2,1,0)</f>
        <v>0</v>
      </c>
      <c r="S40" s="97">
        <f t="shared" ref="S40:S73" si="8">+S39+P40+Q40+R40</f>
        <v>0</v>
      </c>
    </row>
    <row r="41" spans="3:19">
      <c r="C41" s="100">
        <v>3</v>
      </c>
      <c r="D41" s="97">
        <f t="shared" si="1"/>
        <v>0</v>
      </c>
      <c r="E41" s="97">
        <f t="shared" si="3"/>
        <v>0</v>
      </c>
      <c r="F41" s="97">
        <f t="shared" si="4"/>
        <v>0</v>
      </c>
      <c r="G41" s="97">
        <f t="shared" si="5"/>
        <v>0</v>
      </c>
      <c r="O41" s="100">
        <v>3</v>
      </c>
      <c r="P41" s="97">
        <f t="shared" si="2"/>
        <v>0</v>
      </c>
      <c r="Q41" s="97">
        <f t="shared" si="6"/>
        <v>0</v>
      </c>
      <c r="R41" s="97">
        <f t="shared" si="7"/>
        <v>0</v>
      </c>
      <c r="S41" s="97">
        <f t="shared" si="8"/>
        <v>0</v>
      </c>
    </row>
    <row r="42" spans="3:19">
      <c r="C42" s="100">
        <v>4</v>
      </c>
      <c r="D42" s="97">
        <f t="shared" si="1"/>
        <v>0</v>
      </c>
      <c r="E42" s="97">
        <f t="shared" si="3"/>
        <v>0</v>
      </c>
      <c r="F42" s="97">
        <f t="shared" si="4"/>
        <v>0</v>
      </c>
      <c r="G42" s="97">
        <f t="shared" si="5"/>
        <v>0</v>
      </c>
      <c r="O42" s="100">
        <v>4</v>
      </c>
      <c r="P42" s="97">
        <f t="shared" si="2"/>
        <v>0</v>
      </c>
      <c r="Q42" s="97">
        <f t="shared" si="6"/>
        <v>0</v>
      </c>
      <c r="R42" s="97">
        <f t="shared" si="7"/>
        <v>0</v>
      </c>
      <c r="S42" s="97">
        <f t="shared" si="8"/>
        <v>0</v>
      </c>
    </row>
    <row r="43" spans="3:19">
      <c r="C43" s="100">
        <v>5</v>
      </c>
      <c r="D43" s="97">
        <f t="shared" si="1"/>
        <v>0</v>
      </c>
      <c r="E43" s="97">
        <f t="shared" si="3"/>
        <v>0</v>
      </c>
      <c r="F43" s="97">
        <f t="shared" si="4"/>
        <v>0</v>
      </c>
      <c r="G43" s="97">
        <f t="shared" si="5"/>
        <v>0</v>
      </c>
      <c r="O43" s="100">
        <v>5</v>
      </c>
      <c r="P43" s="97">
        <f t="shared" si="2"/>
        <v>0</v>
      </c>
      <c r="Q43" s="97">
        <f t="shared" si="6"/>
        <v>0</v>
      </c>
      <c r="R43" s="97">
        <f t="shared" si="7"/>
        <v>0</v>
      </c>
      <c r="S43" s="97">
        <f t="shared" si="8"/>
        <v>0</v>
      </c>
    </row>
    <row r="44" spans="3:19">
      <c r="C44" s="100">
        <v>6</v>
      </c>
      <c r="D44" s="97">
        <f t="shared" si="1"/>
        <v>0</v>
      </c>
      <c r="E44" s="97">
        <f t="shared" si="3"/>
        <v>0</v>
      </c>
      <c r="F44" s="97">
        <f t="shared" si="4"/>
        <v>0</v>
      </c>
      <c r="G44" s="97">
        <f t="shared" si="5"/>
        <v>0</v>
      </c>
      <c r="O44" s="100">
        <v>6</v>
      </c>
      <c r="P44" s="97">
        <f t="shared" si="2"/>
        <v>0</v>
      </c>
      <c r="Q44" s="97">
        <f t="shared" si="6"/>
        <v>0</v>
      </c>
      <c r="R44" s="97">
        <f t="shared" si="7"/>
        <v>0</v>
      </c>
      <c r="S44" s="97">
        <f t="shared" si="8"/>
        <v>0</v>
      </c>
    </row>
    <row r="45" spans="3:19">
      <c r="C45" s="100">
        <v>7</v>
      </c>
      <c r="D45" s="97">
        <f t="shared" si="1"/>
        <v>0</v>
      </c>
      <c r="E45" s="97">
        <f t="shared" si="3"/>
        <v>0</v>
      </c>
      <c r="F45" s="97">
        <f t="shared" si="4"/>
        <v>0</v>
      </c>
      <c r="G45" s="97">
        <f t="shared" si="5"/>
        <v>0</v>
      </c>
      <c r="O45" s="100">
        <v>7</v>
      </c>
      <c r="P45" s="97">
        <f t="shared" si="2"/>
        <v>0</v>
      </c>
      <c r="Q45" s="97">
        <f t="shared" si="6"/>
        <v>0</v>
      </c>
      <c r="R45" s="97">
        <f t="shared" si="7"/>
        <v>0</v>
      </c>
      <c r="S45" s="97">
        <f t="shared" si="8"/>
        <v>0</v>
      </c>
    </row>
    <row r="46" spans="3:19">
      <c r="C46" s="100">
        <v>8</v>
      </c>
      <c r="D46" s="97">
        <f t="shared" si="1"/>
        <v>0</v>
      </c>
      <c r="E46" s="97">
        <f t="shared" si="3"/>
        <v>0</v>
      </c>
      <c r="F46" s="97">
        <f t="shared" si="4"/>
        <v>0</v>
      </c>
      <c r="G46" s="97">
        <f t="shared" si="5"/>
        <v>0</v>
      </c>
      <c r="O46" s="100">
        <v>8</v>
      </c>
      <c r="P46" s="97">
        <f t="shared" si="2"/>
        <v>0</v>
      </c>
      <c r="Q46" s="97">
        <f t="shared" si="6"/>
        <v>0</v>
      </c>
      <c r="R46" s="97">
        <f t="shared" si="7"/>
        <v>0</v>
      </c>
      <c r="S46" s="97">
        <f t="shared" si="8"/>
        <v>0</v>
      </c>
    </row>
    <row r="47" spans="3:19">
      <c r="C47" s="100">
        <v>9</v>
      </c>
      <c r="D47" s="97">
        <f t="shared" si="1"/>
        <v>0</v>
      </c>
      <c r="E47" s="97">
        <f t="shared" si="3"/>
        <v>0</v>
      </c>
      <c r="F47" s="97">
        <f t="shared" si="4"/>
        <v>0</v>
      </c>
      <c r="G47" s="97">
        <f t="shared" si="5"/>
        <v>0</v>
      </c>
      <c r="O47" s="100">
        <v>9</v>
      </c>
      <c r="P47" s="97">
        <f t="shared" si="2"/>
        <v>0</v>
      </c>
      <c r="Q47" s="97">
        <f t="shared" si="6"/>
        <v>0</v>
      </c>
      <c r="R47" s="97">
        <f t="shared" si="7"/>
        <v>0</v>
      </c>
      <c r="S47" s="97">
        <f t="shared" si="8"/>
        <v>0</v>
      </c>
    </row>
    <row r="48" spans="3:19">
      <c r="C48" s="100">
        <v>10</v>
      </c>
      <c r="D48" s="97">
        <f t="shared" si="1"/>
        <v>0</v>
      </c>
      <c r="E48" s="97">
        <f t="shared" si="3"/>
        <v>0</v>
      </c>
      <c r="F48" s="97">
        <f t="shared" si="4"/>
        <v>0</v>
      </c>
      <c r="G48" s="97">
        <f t="shared" si="5"/>
        <v>0</v>
      </c>
      <c r="O48" s="100">
        <v>10</v>
      </c>
      <c r="P48" s="97">
        <f t="shared" si="2"/>
        <v>0</v>
      </c>
      <c r="Q48" s="97">
        <f t="shared" si="6"/>
        <v>0</v>
      </c>
      <c r="R48" s="97">
        <f t="shared" si="7"/>
        <v>0</v>
      </c>
      <c r="S48" s="97">
        <f t="shared" si="8"/>
        <v>0</v>
      </c>
    </row>
    <row r="49" spans="3:19">
      <c r="C49" s="100">
        <v>11</v>
      </c>
      <c r="D49" s="97">
        <f t="shared" si="1"/>
        <v>0</v>
      </c>
      <c r="E49" s="97">
        <f t="shared" si="3"/>
        <v>0</v>
      </c>
      <c r="F49" s="97">
        <f t="shared" si="4"/>
        <v>0</v>
      </c>
      <c r="G49" s="97">
        <f t="shared" si="5"/>
        <v>0</v>
      </c>
      <c r="O49" s="100">
        <v>11</v>
      </c>
      <c r="P49" s="97">
        <f t="shared" si="2"/>
        <v>0</v>
      </c>
      <c r="Q49" s="97">
        <f t="shared" si="6"/>
        <v>0</v>
      </c>
      <c r="R49" s="97">
        <f t="shared" si="7"/>
        <v>0</v>
      </c>
      <c r="S49" s="97">
        <f t="shared" si="8"/>
        <v>0</v>
      </c>
    </row>
    <row r="50" spans="3:19">
      <c r="C50" s="100">
        <v>12</v>
      </c>
      <c r="D50" s="97">
        <f t="shared" si="1"/>
        <v>0</v>
      </c>
      <c r="E50" s="97">
        <f t="shared" si="3"/>
        <v>0</v>
      </c>
      <c r="F50" s="97">
        <f t="shared" si="4"/>
        <v>0</v>
      </c>
      <c r="G50" s="97">
        <f t="shared" si="5"/>
        <v>0</v>
      </c>
      <c r="O50" s="100">
        <v>12</v>
      </c>
      <c r="P50" s="97">
        <f t="shared" si="2"/>
        <v>0</v>
      </c>
      <c r="Q50" s="97">
        <f t="shared" si="6"/>
        <v>0</v>
      </c>
      <c r="R50" s="97">
        <f t="shared" si="7"/>
        <v>0</v>
      </c>
      <c r="S50" s="97">
        <f t="shared" si="8"/>
        <v>0</v>
      </c>
    </row>
    <row r="51" spans="3:19">
      <c r="C51" s="100">
        <v>13</v>
      </c>
      <c r="D51" s="97">
        <f t="shared" si="1"/>
        <v>0</v>
      </c>
      <c r="E51" s="97">
        <f t="shared" si="3"/>
        <v>0</v>
      </c>
      <c r="F51" s="97">
        <f t="shared" si="4"/>
        <v>0</v>
      </c>
      <c r="G51" s="97">
        <f t="shared" si="5"/>
        <v>0</v>
      </c>
      <c r="O51" s="100">
        <v>13</v>
      </c>
      <c r="P51" s="97">
        <f t="shared" si="2"/>
        <v>0</v>
      </c>
      <c r="Q51" s="97">
        <f t="shared" si="6"/>
        <v>0</v>
      </c>
      <c r="R51" s="97">
        <f t="shared" si="7"/>
        <v>0</v>
      </c>
      <c r="S51" s="97">
        <f t="shared" si="8"/>
        <v>0</v>
      </c>
    </row>
    <row r="52" spans="3:19">
      <c r="C52" s="100">
        <v>14</v>
      </c>
      <c r="D52" s="97">
        <f t="shared" si="1"/>
        <v>0</v>
      </c>
      <c r="E52" s="97">
        <f t="shared" si="3"/>
        <v>0</v>
      </c>
      <c r="F52" s="97">
        <f t="shared" si="4"/>
        <v>0</v>
      </c>
      <c r="G52" s="97">
        <f t="shared" si="5"/>
        <v>0</v>
      </c>
      <c r="O52" s="100">
        <v>14</v>
      </c>
      <c r="P52" s="97">
        <f t="shared" si="2"/>
        <v>0</v>
      </c>
      <c r="Q52" s="97">
        <f t="shared" si="6"/>
        <v>0</v>
      </c>
      <c r="R52" s="97">
        <f t="shared" si="7"/>
        <v>0</v>
      </c>
      <c r="S52" s="97">
        <f t="shared" si="8"/>
        <v>0</v>
      </c>
    </row>
    <row r="53" spans="3:19">
      <c r="C53" s="100">
        <v>15</v>
      </c>
      <c r="D53" s="97">
        <f t="shared" si="1"/>
        <v>0</v>
      </c>
      <c r="E53" s="97">
        <f t="shared" si="3"/>
        <v>0</v>
      </c>
      <c r="F53" s="97">
        <f t="shared" si="4"/>
        <v>0</v>
      </c>
      <c r="G53" s="97">
        <f t="shared" si="5"/>
        <v>0</v>
      </c>
      <c r="O53" s="100">
        <v>15</v>
      </c>
      <c r="P53" s="97">
        <f t="shared" si="2"/>
        <v>0</v>
      </c>
      <c r="Q53" s="97">
        <f t="shared" si="6"/>
        <v>0</v>
      </c>
      <c r="R53" s="97">
        <f t="shared" si="7"/>
        <v>0</v>
      </c>
      <c r="S53" s="97">
        <f t="shared" si="8"/>
        <v>0</v>
      </c>
    </row>
    <row r="54" spans="3:19">
      <c r="C54" s="100">
        <v>16</v>
      </c>
      <c r="D54" s="97">
        <f t="shared" si="1"/>
        <v>0</v>
      </c>
      <c r="E54" s="97">
        <f t="shared" si="3"/>
        <v>0</v>
      </c>
      <c r="F54" s="97">
        <f t="shared" si="4"/>
        <v>0</v>
      </c>
      <c r="G54" s="97">
        <f t="shared" si="5"/>
        <v>0</v>
      </c>
      <c r="O54" s="100">
        <v>16</v>
      </c>
      <c r="P54" s="97">
        <f t="shared" si="2"/>
        <v>0</v>
      </c>
      <c r="Q54" s="97">
        <f t="shared" si="6"/>
        <v>0</v>
      </c>
      <c r="R54" s="97">
        <f t="shared" si="7"/>
        <v>0</v>
      </c>
      <c r="S54" s="97">
        <f t="shared" si="8"/>
        <v>0</v>
      </c>
    </row>
    <row r="55" spans="3:19">
      <c r="C55" s="100">
        <v>17</v>
      </c>
      <c r="D55" s="97">
        <f t="shared" si="1"/>
        <v>0</v>
      </c>
      <c r="E55" s="97">
        <f t="shared" si="3"/>
        <v>0</v>
      </c>
      <c r="F55" s="97">
        <f t="shared" si="4"/>
        <v>0</v>
      </c>
      <c r="G55" s="97">
        <f t="shared" si="5"/>
        <v>0</v>
      </c>
      <c r="O55" s="100">
        <v>17</v>
      </c>
      <c r="P55" s="97">
        <f t="shared" si="2"/>
        <v>0</v>
      </c>
      <c r="Q55" s="97">
        <f t="shared" si="6"/>
        <v>0</v>
      </c>
      <c r="R55" s="97">
        <f t="shared" si="7"/>
        <v>0</v>
      </c>
      <c r="S55" s="97">
        <f t="shared" si="8"/>
        <v>0</v>
      </c>
    </row>
    <row r="56" spans="3:19">
      <c r="C56" s="100">
        <v>18</v>
      </c>
      <c r="D56" s="97">
        <f t="shared" si="1"/>
        <v>0</v>
      </c>
      <c r="E56" s="97">
        <f t="shared" si="3"/>
        <v>0</v>
      </c>
      <c r="F56" s="97">
        <f t="shared" si="4"/>
        <v>0</v>
      </c>
      <c r="G56" s="97">
        <f t="shared" si="5"/>
        <v>0</v>
      </c>
      <c r="O56" s="100">
        <v>18</v>
      </c>
      <c r="P56" s="97">
        <f t="shared" si="2"/>
        <v>0</v>
      </c>
      <c r="Q56" s="97">
        <f t="shared" si="6"/>
        <v>0</v>
      </c>
      <c r="R56" s="97">
        <f t="shared" si="7"/>
        <v>0</v>
      </c>
      <c r="S56" s="97">
        <f t="shared" si="8"/>
        <v>0</v>
      </c>
    </row>
    <row r="57" spans="3:19">
      <c r="C57" s="100">
        <v>19</v>
      </c>
      <c r="D57" s="97">
        <f t="shared" si="1"/>
        <v>0</v>
      </c>
      <c r="E57" s="97">
        <f t="shared" si="3"/>
        <v>0</v>
      </c>
      <c r="F57" s="97">
        <f t="shared" si="4"/>
        <v>0</v>
      </c>
      <c r="G57" s="97">
        <f t="shared" si="5"/>
        <v>0</v>
      </c>
      <c r="O57" s="100">
        <v>19</v>
      </c>
      <c r="P57" s="97">
        <f t="shared" si="2"/>
        <v>0</v>
      </c>
      <c r="Q57" s="97">
        <f t="shared" si="6"/>
        <v>0</v>
      </c>
      <c r="R57" s="97">
        <f t="shared" si="7"/>
        <v>0</v>
      </c>
      <c r="S57" s="97">
        <f t="shared" si="8"/>
        <v>0</v>
      </c>
    </row>
    <row r="58" spans="3:19">
      <c r="C58" s="100">
        <v>20</v>
      </c>
      <c r="D58" s="97">
        <f t="shared" si="1"/>
        <v>0</v>
      </c>
      <c r="E58" s="97">
        <f t="shared" si="3"/>
        <v>0</v>
      </c>
      <c r="F58" s="97">
        <f t="shared" si="4"/>
        <v>0</v>
      </c>
      <c r="G58" s="97">
        <f t="shared" si="5"/>
        <v>0</v>
      </c>
      <c r="O58" s="100">
        <v>20</v>
      </c>
      <c r="P58" s="97">
        <f t="shared" si="2"/>
        <v>0</v>
      </c>
      <c r="Q58" s="97">
        <f t="shared" si="6"/>
        <v>0</v>
      </c>
      <c r="R58" s="97">
        <f t="shared" si="7"/>
        <v>0</v>
      </c>
      <c r="S58" s="97">
        <f t="shared" si="8"/>
        <v>0</v>
      </c>
    </row>
    <row r="59" spans="3:19">
      <c r="C59" s="100">
        <v>21</v>
      </c>
      <c r="D59" s="97">
        <f t="shared" si="1"/>
        <v>0</v>
      </c>
      <c r="E59" s="97">
        <f t="shared" si="3"/>
        <v>0</v>
      </c>
      <c r="F59" s="97">
        <f t="shared" si="4"/>
        <v>0</v>
      </c>
      <c r="G59" s="97">
        <f t="shared" si="5"/>
        <v>0</v>
      </c>
      <c r="O59" s="100">
        <v>21</v>
      </c>
      <c r="P59" s="97">
        <f t="shared" si="2"/>
        <v>0</v>
      </c>
      <c r="Q59" s="97">
        <f t="shared" si="6"/>
        <v>0</v>
      </c>
      <c r="R59" s="97">
        <f t="shared" si="7"/>
        <v>0</v>
      </c>
      <c r="S59" s="97">
        <f t="shared" si="8"/>
        <v>0</v>
      </c>
    </row>
    <row r="60" spans="3:19">
      <c r="C60" s="100">
        <v>22</v>
      </c>
      <c r="D60" s="97">
        <f t="shared" si="1"/>
        <v>0</v>
      </c>
      <c r="E60" s="97">
        <f t="shared" si="3"/>
        <v>0</v>
      </c>
      <c r="F60" s="97">
        <f t="shared" si="4"/>
        <v>0</v>
      </c>
      <c r="G60" s="97">
        <f t="shared" si="5"/>
        <v>0</v>
      </c>
      <c r="O60" s="100">
        <v>22</v>
      </c>
      <c r="P60" s="97">
        <f t="shared" si="2"/>
        <v>0</v>
      </c>
      <c r="Q60" s="97">
        <f t="shared" si="6"/>
        <v>0</v>
      </c>
      <c r="R60" s="97">
        <f t="shared" si="7"/>
        <v>0</v>
      </c>
      <c r="S60" s="97">
        <f t="shared" si="8"/>
        <v>0</v>
      </c>
    </row>
    <row r="61" spans="3:19">
      <c r="C61" s="100">
        <v>23</v>
      </c>
      <c r="D61" s="97">
        <f t="shared" si="1"/>
        <v>0</v>
      </c>
      <c r="E61" s="97">
        <f t="shared" si="3"/>
        <v>0</v>
      </c>
      <c r="F61" s="97">
        <f t="shared" si="4"/>
        <v>0</v>
      </c>
      <c r="G61" s="97">
        <f t="shared" si="5"/>
        <v>0</v>
      </c>
      <c r="O61" s="100">
        <v>23</v>
      </c>
      <c r="P61" s="97">
        <f t="shared" si="2"/>
        <v>0</v>
      </c>
      <c r="Q61" s="97">
        <f t="shared" si="6"/>
        <v>0</v>
      </c>
      <c r="R61" s="97">
        <f t="shared" si="7"/>
        <v>0</v>
      </c>
      <c r="S61" s="97">
        <f t="shared" si="8"/>
        <v>0</v>
      </c>
    </row>
    <row r="62" spans="3:19">
      <c r="C62" s="100">
        <v>24</v>
      </c>
      <c r="D62" s="97">
        <f t="shared" si="1"/>
        <v>0</v>
      </c>
      <c r="E62" s="97">
        <f t="shared" si="3"/>
        <v>0</v>
      </c>
      <c r="F62" s="97">
        <f t="shared" si="4"/>
        <v>0</v>
      </c>
      <c r="G62" s="97">
        <f t="shared" si="5"/>
        <v>0</v>
      </c>
      <c r="O62" s="100">
        <v>24</v>
      </c>
      <c r="P62" s="97">
        <f t="shared" si="2"/>
        <v>0</v>
      </c>
      <c r="Q62" s="97">
        <f t="shared" si="6"/>
        <v>0</v>
      </c>
      <c r="R62" s="97">
        <f t="shared" si="7"/>
        <v>0</v>
      </c>
      <c r="S62" s="97">
        <f t="shared" si="8"/>
        <v>0</v>
      </c>
    </row>
    <row r="63" spans="3:19">
      <c r="C63" s="100">
        <v>25</v>
      </c>
      <c r="D63" s="97">
        <f t="shared" si="1"/>
        <v>0</v>
      </c>
      <c r="E63" s="97">
        <f t="shared" si="3"/>
        <v>0</v>
      </c>
      <c r="F63" s="97">
        <f t="shared" si="4"/>
        <v>0</v>
      </c>
      <c r="G63" s="97">
        <f t="shared" si="5"/>
        <v>0</v>
      </c>
      <c r="O63" s="100">
        <v>25</v>
      </c>
      <c r="P63" s="97">
        <f t="shared" si="2"/>
        <v>0</v>
      </c>
      <c r="Q63" s="97">
        <f t="shared" si="6"/>
        <v>0</v>
      </c>
      <c r="R63" s="97">
        <f t="shared" si="7"/>
        <v>0</v>
      </c>
      <c r="S63" s="97">
        <f t="shared" si="8"/>
        <v>0</v>
      </c>
    </row>
    <row r="64" spans="3:19">
      <c r="C64" s="100">
        <v>26</v>
      </c>
      <c r="D64" s="97">
        <f t="shared" si="1"/>
        <v>0</v>
      </c>
      <c r="E64" s="97">
        <f t="shared" si="3"/>
        <v>0</v>
      </c>
      <c r="F64" s="97">
        <f t="shared" si="4"/>
        <v>0</v>
      </c>
      <c r="G64" s="97">
        <f t="shared" si="5"/>
        <v>0</v>
      </c>
      <c r="O64" s="100">
        <v>26</v>
      </c>
      <c r="P64" s="97">
        <f t="shared" si="2"/>
        <v>0</v>
      </c>
      <c r="Q64" s="97">
        <f t="shared" si="6"/>
        <v>0</v>
      </c>
      <c r="R64" s="97">
        <f t="shared" si="7"/>
        <v>0</v>
      </c>
      <c r="S64" s="97">
        <f t="shared" si="8"/>
        <v>0</v>
      </c>
    </row>
    <row r="65" spans="3:19">
      <c r="C65" s="100">
        <v>27</v>
      </c>
      <c r="D65" s="97">
        <f t="shared" si="1"/>
        <v>0</v>
      </c>
      <c r="E65" s="97">
        <f t="shared" si="3"/>
        <v>0</v>
      </c>
      <c r="F65" s="97">
        <f t="shared" si="4"/>
        <v>0</v>
      </c>
      <c r="G65" s="97">
        <f t="shared" si="5"/>
        <v>0</v>
      </c>
      <c r="O65" s="100">
        <v>27</v>
      </c>
      <c r="P65" s="97">
        <f t="shared" si="2"/>
        <v>0</v>
      </c>
      <c r="Q65" s="97">
        <f t="shared" si="6"/>
        <v>0</v>
      </c>
      <c r="R65" s="97">
        <f t="shared" si="7"/>
        <v>0</v>
      </c>
      <c r="S65" s="97">
        <f t="shared" si="8"/>
        <v>0</v>
      </c>
    </row>
    <row r="66" spans="3:19">
      <c r="C66" s="100">
        <v>28</v>
      </c>
      <c r="D66" s="97">
        <f t="shared" si="1"/>
        <v>0</v>
      </c>
      <c r="E66" s="97">
        <f t="shared" si="3"/>
        <v>0</v>
      </c>
      <c r="F66" s="97">
        <f t="shared" si="4"/>
        <v>0</v>
      </c>
      <c r="G66" s="97">
        <f t="shared" si="5"/>
        <v>0</v>
      </c>
      <c r="O66" s="100">
        <v>28</v>
      </c>
      <c r="P66" s="97">
        <f t="shared" si="2"/>
        <v>0</v>
      </c>
      <c r="Q66" s="97">
        <f t="shared" si="6"/>
        <v>0</v>
      </c>
      <c r="R66" s="97">
        <f t="shared" si="7"/>
        <v>0</v>
      </c>
      <c r="S66" s="97">
        <f t="shared" si="8"/>
        <v>0</v>
      </c>
    </row>
    <row r="67" spans="3:19">
      <c r="C67" s="100">
        <v>29</v>
      </c>
      <c r="D67" s="97">
        <f t="shared" si="1"/>
        <v>0</v>
      </c>
      <c r="E67" s="97">
        <f t="shared" si="3"/>
        <v>0</v>
      </c>
      <c r="F67" s="97">
        <f t="shared" si="4"/>
        <v>0</v>
      </c>
      <c r="G67" s="97">
        <f t="shared" si="5"/>
        <v>0</v>
      </c>
      <c r="O67" s="100">
        <v>29</v>
      </c>
      <c r="P67" s="97">
        <f t="shared" si="2"/>
        <v>0</v>
      </c>
      <c r="Q67" s="97">
        <f t="shared" si="6"/>
        <v>0</v>
      </c>
      <c r="R67" s="97">
        <f t="shared" si="7"/>
        <v>0</v>
      </c>
      <c r="S67" s="97">
        <f t="shared" si="8"/>
        <v>0</v>
      </c>
    </row>
    <row r="68" spans="3:19">
      <c r="C68" s="100">
        <v>30</v>
      </c>
      <c r="D68" s="97">
        <f t="shared" si="1"/>
        <v>0</v>
      </c>
      <c r="E68" s="97">
        <f t="shared" si="3"/>
        <v>0</v>
      </c>
      <c r="F68" s="97">
        <f t="shared" si="4"/>
        <v>0</v>
      </c>
      <c r="G68" s="97">
        <f t="shared" si="5"/>
        <v>0</v>
      </c>
      <c r="O68" s="100">
        <v>30</v>
      </c>
      <c r="P68" s="97">
        <f t="shared" si="2"/>
        <v>0</v>
      </c>
      <c r="Q68" s="97">
        <f t="shared" si="6"/>
        <v>0</v>
      </c>
      <c r="R68" s="97">
        <f t="shared" si="7"/>
        <v>0</v>
      </c>
      <c r="S68" s="97">
        <f t="shared" si="8"/>
        <v>0</v>
      </c>
    </row>
    <row r="69" spans="3:19">
      <c r="C69" s="100">
        <v>31</v>
      </c>
      <c r="D69" s="97">
        <f t="shared" si="1"/>
        <v>0</v>
      </c>
      <c r="E69" s="97">
        <f t="shared" si="3"/>
        <v>0</v>
      </c>
      <c r="F69" s="97">
        <f t="shared" si="4"/>
        <v>0</v>
      </c>
      <c r="G69" s="97">
        <f t="shared" si="5"/>
        <v>0</v>
      </c>
      <c r="O69" s="100">
        <v>31</v>
      </c>
      <c r="P69" s="97">
        <f t="shared" si="2"/>
        <v>0</v>
      </c>
      <c r="Q69" s="97">
        <f t="shared" si="6"/>
        <v>0</v>
      </c>
      <c r="R69" s="97">
        <f t="shared" si="7"/>
        <v>0</v>
      </c>
      <c r="S69" s="97">
        <f t="shared" si="8"/>
        <v>0</v>
      </c>
    </row>
    <row r="70" spans="3:19">
      <c r="C70" s="100">
        <v>32</v>
      </c>
      <c r="D70" s="97">
        <f t="shared" si="1"/>
        <v>0</v>
      </c>
      <c r="E70" s="97">
        <f t="shared" si="3"/>
        <v>0</v>
      </c>
      <c r="F70" s="97">
        <f t="shared" si="4"/>
        <v>0</v>
      </c>
      <c r="G70" s="97">
        <f t="shared" si="5"/>
        <v>0</v>
      </c>
      <c r="O70" s="100">
        <v>32</v>
      </c>
      <c r="P70" s="97">
        <f t="shared" si="2"/>
        <v>0</v>
      </c>
      <c r="Q70" s="97">
        <f t="shared" si="6"/>
        <v>0</v>
      </c>
      <c r="R70" s="97">
        <f t="shared" si="7"/>
        <v>0</v>
      </c>
      <c r="S70" s="97">
        <f t="shared" si="8"/>
        <v>0</v>
      </c>
    </row>
    <row r="71" spans="3:19">
      <c r="C71" s="100">
        <v>33</v>
      </c>
      <c r="D71" s="97">
        <f t="shared" si="1"/>
        <v>0</v>
      </c>
      <c r="E71" s="97">
        <f t="shared" si="3"/>
        <v>0</v>
      </c>
      <c r="F71" s="97">
        <f t="shared" si="4"/>
        <v>0</v>
      </c>
      <c r="G71" s="97">
        <f t="shared" si="5"/>
        <v>0</v>
      </c>
      <c r="O71" s="100">
        <v>33</v>
      </c>
      <c r="P71" s="97">
        <f t="shared" si="2"/>
        <v>0</v>
      </c>
      <c r="Q71" s="97">
        <f t="shared" si="6"/>
        <v>0</v>
      </c>
      <c r="R71" s="97">
        <f t="shared" si="7"/>
        <v>0</v>
      </c>
      <c r="S71" s="97">
        <f t="shared" si="8"/>
        <v>0</v>
      </c>
    </row>
    <row r="72" spans="3:19">
      <c r="C72" s="100">
        <v>34</v>
      </c>
      <c r="D72" s="97">
        <f t="shared" si="1"/>
        <v>0</v>
      </c>
      <c r="E72" s="97">
        <f t="shared" si="3"/>
        <v>0</v>
      </c>
      <c r="F72" s="97">
        <f t="shared" si="4"/>
        <v>0</v>
      </c>
      <c r="G72" s="97">
        <f t="shared" si="5"/>
        <v>0</v>
      </c>
      <c r="O72" s="100">
        <v>34</v>
      </c>
      <c r="P72" s="97">
        <f t="shared" si="2"/>
        <v>0</v>
      </c>
      <c r="Q72" s="97">
        <f t="shared" si="6"/>
        <v>0</v>
      </c>
      <c r="R72" s="97">
        <f t="shared" si="7"/>
        <v>0</v>
      </c>
      <c r="S72" s="97">
        <f t="shared" si="8"/>
        <v>0</v>
      </c>
    </row>
    <row r="73" spans="3:19">
      <c r="C73" s="100">
        <v>35</v>
      </c>
      <c r="D73" s="97">
        <f t="shared" si="1"/>
        <v>0</v>
      </c>
      <c r="E73" s="97">
        <f t="shared" si="3"/>
        <v>0</v>
      </c>
      <c r="F73" s="97">
        <f t="shared" si="4"/>
        <v>0</v>
      </c>
      <c r="G73" s="97">
        <f t="shared" si="5"/>
        <v>0</v>
      </c>
      <c r="O73" s="100">
        <v>35</v>
      </c>
      <c r="P73" s="97">
        <f t="shared" si="2"/>
        <v>0</v>
      </c>
      <c r="Q73" s="97">
        <f t="shared" si="6"/>
        <v>0</v>
      </c>
      <c r="R73" s="97">
        <f t="shared" si="7"/>
        <v>0</v>
      </c>
      <c r="S73" s="97">
        <f t="shared" si="8"/>
        <v>0</v>
      </c>
    </row>
    <row r="74" spans="3:19">
      <c r="C74" s="100">
        <v>36</v>
      </c>
      <c r="D74" s="97">
        <f t="shared" ref="D74:D83" si="9">IF(C74&lt;=___lp2,$D$26,0)</f>
        <v>0</v>
      </c>
      <c r="E74" s="97">
        <f t="shared" ref="E74:E83" si="10">+G73*$D$27*IF(C74&lt;=___lp2,1,0)</f>
        <v>0</v>
      </c>
      <c r="F74" s="97">
        <f t="shared" si="4"/>
        <v>0</v>
      </c>
      <c r="G74" s="97">
        <f>+G73+D74+E74+F74</f>
        <v>0</v>
      </c>
      <c r="O74" s="100">
        <v>36</v>
      </c>
      <c r="P74" s="97">
        <f t="shared" ref="P74:P83" si="11">IF(O74&lt;=___lp2,$D$26,0)</f>
        <v>0</v>
      </c>
      <c r="Q74" s="97">
        <f t="shared" ref="Q74:Q83" si="12">(S73+P74)*$D$27*IF(O74&lt;=___lp2,1,0)</f>
        <v>0</v>
      </c>
      <c r="R74" s="97">
        <f t="shared" si="7"/>
        <v>0</v>
      </c>
      <c r="S74" s="97">
        <f>+S73+P74+Q74+R74</f>
        <v>0</v>
      </c>
    </row>
    <row r="75" spans="3:19">
      <c r="C75" s="100">
        <v>37</v>
      </c>
      <c r="D75" s="97">
        <f t="shared" si="9"/>
        <v>0</v>
      </c>
      <c r="E75" s="97">
        <f t="shared" si="10"/>
        <v>0</v>
      </c>
      <c r="F75" s="97">
        <f t="shared" si="4"/>
        <v>0</v>
      </c>
      <c r="G75" s="97">
        <f>+G74+D75+E75+F75</f>
        <v>0</v>
      </c>
      <c r="O75" s="100">
        <v>37</v>
      </c>
      <c r="P75" s="97">
        <f t="shared" si="11"/>
        <v>0</v>
      </c>
      <c r="Q75" s="97">
        <f t="shared" si="12"/>
        <v>0</v>
      </c>
      <c r="R75" s="97">
        <f t="shared" si="7"/>
        <v>0</v>
      </c>
      <c r="S75" s="97">
        <f>+S74+P75+Q75+R75</f>
        <v>0</v>
      </c>
    </row>
    <row r="76" spans="3:19">
      <c r="C76" s="100">
        <v>38</v>
      </c>
      <c r="D76" s="97">
        <f t="shared" si="9"/>
        <v>0</v>
      </c>
      <c r="E76" s="97">
        <f t="shared" si="10"/>
        <v>0</v>
      </c>
      <c r="F76" s="97">
        <f t="shared" si="4"/>
        <v>0</v>
      </c>
      <c r="G76" s="97">
        <f>+G75+D76+E76+F76</f>
        <v>0</v>
      </c>
      <c r="O76" s="100">
        <v>38</v>
      </c>
      <c r="P76" s="97">
        <f t="shared" si="11"/>
        <v>0</v>
      </c>
      <c r="Q76" s="97">
        <f t="shared" si="12"/>
        <v>0</v>
      </c>
      <c r="R76" s="97">
        <f t="shared" si="7"/>
        <v>0</v>
      </c>
      <c r="S76" s="97">
        <f>+S75+P76+Q76+R76</f>
        <v>0</v>
      </c>
    </row>
    <row r="77" spans="3:19">
      <c r="C77" s="100">
        <v>39</v>
      </c>
      <c r="D77" s="97">
        <f t="shared" si="9"/>
        <v>0</v>
      </c>
      <c r="E77" s="97">
        <f t="shared" si="10"/>
        <v>0</v>
      </c>
      <c r="F77" s="97">
        <f t="shared" si="4"/>
        <v>0</v>
      </c>
      <c r="G77" s="97">
        <f>+G76+D77+E77+F77</f>
        <v>0</v>
      </c>
      <c r="O77" s="100">
        <v>39</v>
      </c>
      <c r="P77" s="97">
        <f t="shared" si="11"/>
        <v>0</v>
      </c>
      <c r="Q77" s="97">
        <f t="shared" si="12"/>
        <v>0</v>
      </c>
      <c r="R77" s="97">
        <f t="shared" si="7"/>
        <v>0</v>
      </c>
      <c r="S77" s="97">
        <f>+S76+P77+Q77+R77</f>
        <v>0</v>
      </c>
    </row>
    <row r="78" spans="3:19">
      <c r="C78" s="100">
        <v>40</v>
      </c>
      <c r="D78" s="97">
        <f t="shared" si="9"/>
        <v>0</v>
      </c>
      <c r="E78" s="97">
        <f t="shared" si="10"/>
        <v>0</v>
      </c>
      <c r="F78" s="97">
        <f t="shared" si="4"/>
        <v>0</v>
      </c>
      <c r="G78" s="97">
        <f>+G77+D78+E78+F78</f>
        <v>0</v>
      </c>
      <c r="O78" s="100">
        <v>40</v>
      </c>
      <c r="P78" s="97">
        <f t="shared" si="11"/>
        <v>0</v>
      </c>
      <c r="Q78" s="97">
        <f t="shared" si="12"/>
        <v>0</v>
      </c>
      <c r="R78" s="97">
        <f t="shared" si="7"/>
        <v>0</v>
      </c>
      <c r="S78" s="97">
        <f>+S77+P78+Q78+R78</f>
        <v>0</v>
      </c>
    </row>
    <row r="79" spans="3:19">
      <c r="C79" s="100">
        <v>41</v>
      </c>
      <c r="D79" s="97">
        <f t="shared" si="9"/>
        <v>0</v>
      </c>
      <c r="E79" s="97">
        <f t="shared" si="10"/>
        <v>0</v>
      </c>
      <c r="F79" s="97">
        <f t="shared" si="4"/>
        <v>0</v>
      </c>
      <c r="G79" s="97">
        <f t="shared" ref="G79:G83" si="13">+G78+D79+E79+F79</f>
        <v>0</v>
      </c>
      <c r="O79" s="100">
        <v>41</v>
      </c>
      <c r="P79" s="97">
        <f t="shared" si="11"/>
        <v>0</v>
      </c>
      <c r="Q79" s="97">
        <f t="shared" si="12"/>
        <v>0</v>
      </c>
      <c r="R79" s="97">
        <f t="shared" si="7"/>
        <v>0</v>
      </c>
      <c r="S79" s="97">
        <f t="shared" ref="S79:S83" si="14">+S78+P79+Q79+R79</f>
        <v>0</v>
      </c>
    </row>
    <row r="80" spans="3:19">
      <c r="C80" s="100">
        <v>42</v>
      </c>
      <c r="D80" s="97">
        <f t="shared" si="9"/>
        <v>0</v>
      </c>
      <c r="E80" s="97">
        <f t="shared" si="10"/>
        <v>0</v>
      </c>
      <c r="F80" s="97">
        <f t="shared" si="4"/>
        <v>0</v>
      </c>
      <c r="G80" s="97">
        <f t="shared" si="13"/>
        <v>0</v>
      </c>
      <c r="O80" s="100">
        <v>42</v>
      </c>
      <c r="P80" s="97">
        <f t="shared" si="11"/>
        <v>0</v>
      </c>
      <c r="Q80" s="97">
        <f t="shared" si="12"/>
        <v>0</v>
      </c>
      <c r="R80" s="97">
        <f t="shared" si="7"/>
        <v>0</v>
      </c>
      <c r="S80" s="97">
        <f t="shared" si="14"/>
        <v>0</v>
      </c>
    </row>
    <row r="81" spans="3:19">
      <c r="C81" s="100">
        <v>43</v>
      </c>
      <c r="D81" s="97">
        <f t="shared" si="9"/>
        <v>0</v>
      </c>
      <c r="E81" s="97">
        <f t="shared" si="10"/>
        <v>0</v>
      </c>
      <c r="F81" s="97">
        <f t="shared" si="4"/>
        <v>0</v>
      </c>
      <c r="G81" s="97">
        <f t="shared" si="13"/>
        <v>0</v>
      </c>
      <c r="O81" s="100">
        <v>43</v>
      </c>
      <c r="P81" s="97">
        <f t="shared" si="11"/>
        <v>0</v>
      </c>
      <c r="Q81" s="97">
        <f t="shared" si="12"/>
        <v>0</v>
      </c>
      <c r="R81" s="97">
        <f t="shared" si="7"/>
        <v>0</v>
      </c>
      <c r="S81" s="97">
        <f t="shared" si="14"/>
        <v>0</v>
      </c>
    </row>
    <row r="82" spans="3:19">
      <c r="C82" s="100">
        <v>44</v>
      </c>
      <c r="D82" s="97">
        <f t="shared" si="9"/>
        <v>0</v>
      </c>
      <c r="E82" s="97">
        <f t="shared" si="10"/>
        <v>0</v>
      </c>
      <c r="F82" s="97">
        <f t="shared" si="4"/>
        <v>0</v>
      </c>
      <c r="G82" s="97">
        <f t="shared" si="13"/>
        <v>0</v>
      </c>
      <c r="O82" s="100">
        <v>44</v>
      </c>
      <c r="P82" s="97">
        <f t="shared" si="11"/>
        <v>0</v>
      </c>
      <c r="Q82" s="97">
        <f t="shared" si="12"/>
        <v>0</v>
      </c>
      <c r="R82" s="97">
        <f t="shared" si="7"/>
        <v>0</v>
      </c>
      <c r="S82" s="97">
        <f t="shared" si="14"/>
        <v>0</v>
      </c>
    </row>
    <row r="83" spans="3:19">
      <c r="C83" s="100">
        <v>45</v>
      </c>
      <c r="D83" s="97">
        <f t="shared" si="9"/>
        <v>0</v>
      </c>
      <c r="E83" s="97">
        <f t="shared" si="10"/>
        <v>0</v>
      </c>
      <c r="F83" s="97">
        <f t="shared" si="4"/>
        <v>0</v>
      </c>
      <c r="G83" s="97">
        <f t="shared" si="13"/>
        <v>0</v>
      </c>
      <c r="O83" s="100">
        <v>45</v>
      </c>
      <c r="P83" s="97">
        <f t="shared" si="11"/>
        <v>0</v>
      </c>
      <c r="Q83" s="97">
        <f t="shared" si="12"/>
        <v>0</v>
      </c>
      <c r="R83" s="97">
        <f t="shared" si="7"/>
        <v>0</v>
      </c>
      <c r="S83" s="97">
        <f t="shared" si="14"/>
        <v>0</v>
      </c>
    </row>
    <row r="84" spans="3:19">
      <c r="C84" s="97"/>
      <c r="D84" s="97">
        <f>SUM(D39:D83)</f>
        <v>0</v>
      </c>
      <c r="E84" s="97">
        <f>SUM(E39:E83)</f>
        <v>0</v>
      </c>
      <c r="F84" s="97">
        <f>SUM(F39:F83)</f>
        <v>0</v>
      </c>
      <c r="G84" s="97">
        <f>SUM(D84:F84)</f>
        <v>0</v>
      </c>
      <c r="O84" s="97"/>
      <c r="P84" s="97">
        <f>SUM(P39:P83)</f>
        <v>0</v>
      </c>
      <c r="Q84" s="97">
        <f t="shared" ref="Q84:R84" si="15">SUM(Q39:Q83)</f>
        <v>0</v>
      </c>
      <c r="R84" s="97">
        <f t="shared" si="15"/>
        <v>0</v>
      </c>
      <c r="S84" s="97">
        <f>SUM(P84:R84)</f>
        <v>0</v>
      </c>
    </row>
    <row r="88" spans="3:19">
      <c r="C88" s="97" t="s">
        <v>16</v>
      </c>
      <c r="D88" s="97" t="s">
        <v>10</v>
      </c>
      <c r="E88" s="97" t="s">
        <v>11</v>
      </c>
      <c r="F88" s="97"/>
      <c r="G88" s="97" t="s">
        <v>12</v>
      </c>
    </row>
    <row r="89" spans="3:19">
      <c r="C89" s="97"/>
      <c r="D89" s="97" t="s">
        <v>14</v>
      </c>
      <c r="E89" s="97" t="s">
        <v>4</v>
      </c>
      <c r="F89" s="97" t="s">
        <v>5</v>
      </c>
      <c r="G89" s="97"/>
    </row>
    <row r="90" spans="3:19">
      <c r="C90" s="100">
        <v>1</v>
      </c>
      <c r="D90" s="97">
        <f>+'1'!F23*'1'!J22</f>
        <v>0</v>
      </c>
      <c r="E90" s="97">
        <v>0</v>
      </c>
      <c r="F90" s="97">
        <v>0</v>
      </c>
      <c r="G90" s="97">
        <f>+D90</f>
        <v>0</v>
      </c>
    </row>
    <row r="91" spans="3:19">
      <c r="C91" s="100">
        <v>2</v>
      </c>
      <c r="D91" s="97"/>
      <c r="E91" s="97">
        <f t="shared" ref="E91:E134" si="16">+G90*$D$27*IF(C91&lt;=___lp2,1,0)</f>
        <v>0</v>
      </c>
      <c r="F91" s="97">
        <f t="shared" ref="F91:F134" si="17">+(G90*2+D91+E91)/2*$D$28*(1-$D$29*1.25)*IF(C91&lt;=___lp2,1,0)</f>
        <v>0</v>
      </c>
      <c r="G91" s="97">
        <f t="shared" ref="G91:G134" si="18">+G90+D91+E91+F91</f>
        <v>0</v>
      </c>
    </row>
    <row r="92" spans="3:19">
      <c r="C92" s="100">
        <v>3</v>
      </c>
      <c r="D92" s="97"/>
      <c r="E92" s="97">
        <f t="shared" si="16"/>
        <v>0</v>
      </c>
      <c r="F92" s="97">
        <f t="shared" si="17"/>
        <v>0</v>
      </c>
      <c r="G92" s="97">
        <f t="shared" si="18"/>
        <v>0</v>
      </c>
    </row>
    <row r="93" spans="3:19">
      <c r="C93" s="100">
        <v>4</v>
      </c>
      <c r="D93" s="97"/>
      <c r="E93" s="97">
        <f t="shared" si="16"/>
        <v>0</v>
      </c>
      <c r="F93" s="97">
        <f t="shared" si="17"/>
        <v>0</v>
      </c>
      <c r="G93" s="97">
        <f t="shared" si="18"/>
        <v>0</v>
      </c>
    </row>
    <row r="94" spans="3:19">
      <c r="C94" s="100">
        <v>5</v>
      </c>
      <c r="D94" s="97"/>
      <c r="E94" s="97">
        <f t="shared" si="16"/>
        <v>0</v>
      </c>
      <c r="F94" s="97">
        <f t="shared" si="17"/>
        <v>0</v>
      </c>
      <c r="G94" s="97">
        <f t="shared" si="18"/>
        <v>0</v>
      </c>
    </row>
    <row r="95" spans="3:19">
      <c r="C95" s="100">
        <v>6</v>
      </c>
      <c r="D95" s="97"/>
      <c r="E95" s="97">
        <f t="shared" si="16"/>
        <v>0</v>
      </c>
      <c r="F95" s="97">
        <f t="shared" si="17"/>
        <v>0</v>
      </c>
      <c r="G95" s="97">
        <f t="shared" si="18"/>
        <v>0</v>
      </c>
    </row>
    <row r="96" spans="3:19">
      <c r="C96" s="100">
        <v>7</v>
      </c>
      <c r="D96" s="97"/>
      <c r="E96" s="97">
        <f t="shared" si="16"/>
        <v>0</v>
      </c>
      <c r="F96" s="97">
        <f t="shared" si="17"/>
        <v>0</v>
      </c>
      <c r="G96" s="97">
        <f t="shared" si="18"/>
        <v>0</v>
      </c>
    </row>
    <row r="97" spans="3:7">
      <c r="C97" s="100">
        <v>8</v>
      </c>
      <c r="D97" s="97"/>
      <c r="E97" s="97">
        <f t="shared" si="16"/>
        <v>0</v>
      </c>
      <c r="F97" s="97">
        <f t="shared" si="17"/>
        <v>0</v>
      </c>
      <c r="G97" s="97">
        <f t="shared" si="18"/>
        <v>0</v>
      </c>
    </row>
    <row r="98" spans="3:7">
      <c r="C98" s="100">
        <v>9</v>
      </c>
      <c r="D98" s="97"/>
      <c r="E98" s="97">
        <f t="shared" si="16"/>
        <v>0</v>
      </c>
      <c r="F98" s="97">
        <f t="shared" si="17"/>
        <v>0</v>
      </c>
      <c r="G98" s="97">
        <f t="shared" si="18"/>
        <v>0</v>
      </c>
    </row>
    <row r="99" spans="3:7">
      <c r="C99" s="100">
        <v>10</v>
      </c>
      <c r="D99" s="97"/>
      <c r="E99" s="97">
        <f t="shared" si="16"/>
        <v>0</v>
      </c>
      <c r="F99" s="97">
        <f t="shared" si="17"/>
        <v>0</v>
      </c>
      <c r="G99" s="97">
        <f t="shared" si="18"/>
        <v>0</v>
      </c>
    </row>
    <row r="100" spans="3:7">
      <c r="C100" s="100">
        <v>11</v>
      </c>
      <c r="D100" s="97"/>
      <c r="E100" s="97">
        <f t="shared" si="16"/>
        <v>0</v>
      </c>
      <c r="F100" s="97">
        <f t="shared" si="17"/>
        <v>0</v>
      </c>
      <c r="G100" s="97">
        <f t="shared" si="18"/>
        <v>0</v>
      </c>
    </row>
    <row r="101" spans="3:7">
      <c r="C101" s="100">
        <v>12</v>
      </c>
      <c r="D101" s="97"/>
      <c r="E101" s="97">
        <f t="shared" si="16"/>
        <v>0</v>
      </c>
      <c r="F101" s="97">
        <f t="shared" si="17"/>
        <v>0</v>
      </c>
      <c r="G101" s="97">
        <f t="shared" si="18"/>
        <v>0</v>
      </c>
    </row>
    <row r="102" spans="3:7">
      <c r="C102" s="100">
        <v>13</v>
      </c>
      <c r="D102" s="97"/>
      <c r="E102" s="97">
        <f t="shared" si="16"/>
        <v>0</v>
      </c>
      <c r="F102" s="97">
        <f t="shared" si="17"/>
        <v>0</v>
      </c>
      <c r="G102" s="97">
        <f t="shared" si="18"/>
        <v>0</v>
      </c>
    </row>
    <row r="103" spans="3:7">
      <c r="C103" s="100">
        <v>14</v>
      </c>
      <c r="D103" s="97"/>
      <c r="E103" s="97">
        <f t="shared" si="16"/>
        <v>0</v>
      </c>
      <c r="F103" s="97">
        <f t="shared" si="17"/>
        <v>0</v>
      </c>
      <c r="G103" s="97">
        <f t="shared" si="18"/>
        <v>0</v>
      </c>
    </row>
    <row r="104" spans="3:7">
      <c r="C104" s="100">
        <v>15</v>
      </c>
      <c r="D104" s="97"/>
      <c r="E104" s="97">
        <f t="shared" si="16"/>
        <v>0</v>
      </c>
      <c r="F104" s="97">
        <f t="shared" si="17"/>
        <v>0</v>
      </c>
      <c r="G104" s="97">
        <f t="shared" si="18"/>
        <v>0</v>
      </c>
    </row>
    <row r="105" spans="3:7">
      <c r="C105" s="100">
        <v>16</v>
      </c>
      <c r="D105" s="97"/>
      <c r="E105" s="97">
        <f t="shared" si="16"/>
        <v>0</v>
      </c>
      <c r="F105" s="97">
        <f t="shared" si="17"/>
        <v>0</v>
      </c>
      <c r="G105" s="97">
        <f t="shared" si="18"/>
        <v>0</v>
      </c>
    </row>
    <row r="106" spans="3:7">
      <c r="C106" s="100">
        <v>17</v>
      </c>
      <c r="D106" s="97"/>
      <c r="E106" s="97">
        <f t="shared" si="16"/>
        <v>0</v>
      </c>
      <c r="F106" s="97">
        <f t="shared" si="17"/>
        <v>0</v>
      </c>
      <c r="G106" s="97">
        <f t="shared" si="18"/>
        <v>0</v>
      </c>
    </row>
    <row r="107" spans="3:7">
      <c r="C107" s="100">
        <v>18</v>
      </c>
      <c r="D107" s="97"/>
      <c r="E107" s="97">
        <f t="shared" si="16"/>
        <v>0</v>
      </c>
      <c r="F107" s="97">
        <f t="shared" si="17"/>
        <v>0</v>
      </c>
      <c r="G107" s="97">
        <f t="shared" si="18"/>
        <v>0</v>
      </c>
    </row>
    <row r="108" spans="3:7">
      <c r="C108" s="100">
        <v>19</v>
      </c>
      <c r="D108" s="97"/>
      <c r="E108" s="97">
        <f t="shared" si="16"/>
        <v>0</v>
      </c>
      <c r="F108" s="97">
        <f t="shared" si="17"/>
        <v>0</v>
      </c>
      <c r="G108" s="97">
        <f t="shared" si="18"/>
        <v>0</v>
      </c>
    </row>
    <row r="109" spans="3:7">
      <c r="C109" s="100">
        <v>20</v>
      </c>
      <c r="D109" s="97"/>
      <c r="E109" s="97">
        <f t="shared" si="16"/>
        <v>0</v>
      </c>
      <c r="F109" s="97">
        <f t="shared" si="17"/>
        <v>0</v>
      </c>
      <c r="G109" s="97">
        <f t="shared" si="18"/>
        <v>0</v>
      </c>
    </row>
    <row r="110" spans="3:7">
      <c r="C110" s="100">
        <v>21</v>
      </c>
      <c r="D110" s="97"/>
      <c r="E110" s="97">
        <f t="shared" si="16"/>
        <v>0</v>
      </c>
      <c r="F110" s="97">
        <f t="shared" si="17"/>
        <v>0</v>
      </c>
      <c r="G110" s="97">
        <f t="shared" si="18"/>
        <v>0</v>
      </c>
    </row>
    <row r="111" spans="3:7">
      <c r="C111" s="100">
        <v>22</v>
      </c>
      <c r="D111" s="97"/>
      <c r="E111" s="97">
        <f t="shared" si="16"/>
        <v>0</v>
      </c>
      <c r="F111" s="97">
        <f t="shared" si="17"/>
        <v>0</v>
      </c>
      <c r="G111" s="97">
        <f t="shared" si="18"/>
        <v>0</v>
      </c>
    </row>
    <row r="112" spans="3:7">
      <c r="C112" s="100">
        <v>23</v>
      </c>
      <c r="D112" s="97"/>
      <c r="E112" s="97">
        <f t="shared" si="16"/>
        <v>0</v>
      </c>
      <c r="F112" s="97">
        <f t="shared" si="17"/>
        <v>0</v>
      </c>
      <c r="G112" s="97">
        <f t="shared" si="18"/>
        <v>0</v>
      </c>
    </row>
    <row r="113" spans="3:7">
      <c r="C113" s="100">
        <v>24</v>
      </c>
      <c r="D113" s="97"/>
      <c r="E113" s="97">
        <f t="shared" si="16"/>
        <v>0</v>
      </c>
      <c r="F113" s="97">
        <f t="shared" si="17"/>
        <v>0</v>
      </c>
      <c r="G113" s="97">
        <f t="shared" si="18"/>
        <v>0</v>
      </c>
    </row>
    <row r="114" spans="3:7">
      <c r="C114" s="100">
        <v>25</v>
      </c>
      <c r="D114" s="97"/>
      <c r="E114" s="97">
        <f t="shared" si="16"/>
        <v>0</v>
      </c>
      <c r="F114" s="97">
        <f t="shared" si="17"/>
        <v>0</v>
      </c>
      <c r="G114" s="97">
        <f t="shared" si="18"/>
        <v>0</v>
      </c>
    </row>
    <row r="115" spans="3:7">
      <c r="C115" s="100">
        <v>26</v>
      </c>
      <c r="D115" s="97"/>
      <c r="E115" s="97">
        <f t="shared" si="16"/>
        <v>0</v>
      </c>
      <c r="F115" s="97">
        <f t="shared" si="17"/>
        <v>0</v>
      </c>
      <c r="G115" s="97">
        <f t="shared" si="18"/>
        <v>0</v>
      </c>
    </row>
    <row r="116" spans="3:7">
      <c r="C116" s="100">
        <v>27</v>
      </c>
      <c r="D116" s="97"/>
      <c r="E116" s="97">
        <f t="shared" si="16"/>
        <v>0</v>
      </c>
      <c r="F116" s="97">
        <f t="shared" si="17"/>
        <v>0</v>
      </c>
      <c r="G116" s="97">
        <f t="shared" si="18"/>
        <v>0</v>
      </c>
    </row>
    <row r="117" spans="3:7">
      <c r="C117" s="100">
        <v>28</v>
      </c>
      <c r="D117" s="97"/>
      <c r="E117" s="97">
        <f t="shared" si="16"/>
        <v>0</v>
      </c>
      <c r="F117" s="97">
        <f t="shared" si="17"/>
        <v>0</v>
      </c>
      <c r="G117" s="97">
        <f t="shared" si="18"/>
        <v>0</v>
      </c>
    </row>
    <row r="118" spans="3:7">
      <c r="C118" s="100">
        <v>29</v>
      </c>
      <c r="D118" s="97"/>
      <c r="E118" s="97">
        <f t="shared" si="16"/>
        <v>0</v>
      </c>
      <c r="F118" s="97">
        <f t="shared" si="17"/>
        <v>0</v>
      </c>
      <c r="G118" s="97">
        <f t="shared" si="18"/>
        <v>0</v>
      </c>
    </row>
    <row r="119" spans="3:7">
      <c r="C119" s="100">
        <v>30</v>
      </c>
      <c r="D119" s="97"/>
      <c r="E119" s="97">
        <f t="shared" si="16"/>
        <v>0</v>
      </c>
      <c r="F119" s="97">
        <f t="shared" si="17"/>
        <v>0</v>
      </c>
      <c r="G119" s="97">
        <f t="shared" si="18"/>
        <v>0</v>
      </c>
    </row>
    <row r="120" spans="3:7">
      <c r="C120" s="100">
        <v>31</v>
      </c>
      <c r="D120" s="97"/>
      <c r="E120" s="97">
        <f t="shared" si="16"/>
        <v>0</v>
      </c>
      <c r="F120" s="97">
        <f t="shared" si="17"/>
        <v>0</v>
      </c>
      <c r="G120" s="97">
        <f t="shared" si="18"/>
        <v>0</v>
      </c>
    </row>
    <row r="121" spans="3:7">
      <c r="C121" s="100">
        <v>32</v>
      </c>
      <c r="D121" s="97"/>
      <c r="E121" s="97">
        <f t="shared" si="16"/>
        <v>0</v>
      </c>
      <c r="F121" s="97">
        <f t="shared" si="17"/>
        <v>0</v>
      </c>
      <c r="G121" s="97">
        <f t="shared" si="18"/>
        <v>0</v>
      </c>
    </row>
    <row r="122" spans="3:7">
      <c r="C122" s="100">
        <v>33</v>
      </c>
      <c r="D122" s="97"/>
      <c r="E122" s="97">
        <f t="shared" si="16"/>
        <v>0</v>
      </c>
      <c r="F122" s="97">
        <f t="shared" si="17"/>
        <v>0</v>
      </c>
      <c r="G122" s="97">
        <f t="shared" si="18"/>
        <v>0</v>
      </c>
    </row>
    <row r="123" spans="3:7">
      <c r="C123" s="100">
        <v>34</v>
      </c>
      <c r="D123" s="97"/>
      <c r="E123" s="97">
        <f t="shared" si="16"/>
        <v>0</v>
      </c>
      <c r="F123" s="97">
        <f t="shared" si="17"/>
        <v>0</v>
      </c>
      <c r="G123" s="97">
        <f t="shared" si="18"/>
        <v>0</v>
      </c>
    </row>
    <row r="124" spans="3:7">
      <c r="C124" s="100">
        <v>35</v>
      </c>
      <c r="D124" s="97"/>
      <c r="E124" s="97">
        <f t="shared" si="16"/>
        <v>0</v>
      </c>
      <c r="F124" s="97">
        <f t="shared" si="17"/>
        <v>0</v>
      </c>
      <c r="G124" s="97">
        <f t="shared" si="18"/>
        <v>0</v>
      </c>
    </row>
    <row r="125" spans="3:7">
      <c r="C125" s="100">
        <v>36</v>
      </c>
      <c r="D125" s="97"/>
      <c r="E125" s="97">
        <f t="shared" si="16"/>
        <v>0</v>
      </c>
      <c r="F125" s="97">
        <f t="shared" si="17"/>
        <v>0</v>
      </c>
      <c r="G125" s="97">
        <f t="shared" si="18"/>
        <v>0</v>
      </c>
    </row>
    <row r="126" spans="3:7">
      <c r="C126" s="100">
        <v>37</v>
      </c>
      <c r="D126" s="97"/>
      <c r="E126" s="97">
        <f t="shared" si="16"/>
        <v>0</v>
      </c>
      <c r="F126" s="97">
        <f t="shared" si="17"/>
        <v>0</v>
      </c>
      <c r="G126" s="97">
        <f t="shared" si="18"/>
        <v>0</v>
      </c>
    </row>
    <row r="127" spans="3:7">
      <c r="C127" s="100">
        <v>38</v>
      </c>
      <c r="D127" s="97"/>
      <c r="E127" s="97">
        <f t="shared" si="16"/>
        <v>0</v>
      </c>
      <c r="F127" s="97">
        <f t="shared" si="17"/>
        <v>0</v>
      </c>
      <c r="G127" s="97">
        <f t="shared" si="18"/>
        <v>0</v>
      </c>
    </row>
    <row r="128" spans="3:7">
      <c r="C128" s="100">
        <v>39</v>
      </c>
      <c r="D128" s="97"/>
      <c r="E128" s="97">
        <f t="shared" si="16"/>
        <v>0</v>
      </c>
      <c r="F128" s="97">
        <f t="shared" si="17"/>
        <v>0</v>
      </c>
      <c r="G128" s="97">
        <f t="shared" si="18"/>
        <v>0</v>
      </c>
    </row>
    <row r="129" spans="3:7">
      <c r="C129" s="100">
        <v>40</v>
      </c>
      <c r="D129" s="97"/>
      <c r="E129" s="97">
        <f t="shared" si="16"/>
        <v>0</v>
      </c>
      <c r="F129" s="97">
        <f t="shared" si="17"/>
        <v>0</v>
      </c>
      <c r="G129" s="97">
        <f t="shared" si="18"/>
        <v>0</v>
      </c>
    </row>
    <row r="130" spans="3:7">
      <c r="C130" s="100">
        <v>41</v>
      </c>
      <c r="D130" s="97"/>
      <c r="E130" s="97">
        <f>+G129*$D$27*IF(C130&lt;=___lp2,1,0)</f>
        <v>0</v>
      </c>
      <c r="F130" s="97">
        <f t="shared" si="17"/>
        <v>0</v>
      </c>
      <c r="G130" s="97">
        <f t="shared" si="18"/>
        <v>0</v>
      </c>
    </row>
    <row r="131" spans="3:7">
      <c r="C131" s="100">
        <v>42</v>
      </c>
      <c r="D131" s="97"/>
      <c r="E131" s="97">
        <f t="shared" si="16"/>
        <v>0</v>
      </c>
      <c r="F131" s="97">
        <f t="shared" si="17"/>
        <v>0</v>
      </c>
      <c r="G131" s="97">
        <f t="shared" si="18"/>
        <v>0</v>
      </c>
    </row>
    <row r="132" spans="3:7">
      <c r="C132" s="100">
        <v>43</v>
      </c>
      <c r="D132" s="97"/>
      <c r="E132" s="97">
        <f t="shared" si="16"/>
        <v>0</v>
      </c>
      <c r="F132" s="97">
        <f t="shared" si="17"/>
        <v>0</v>
      </c>
      <c r="G132" s="97">
        <f t="shared" si="18"/>
        <v>0</v>
      </c>
    </row>
    <row r="133" spans="3:7">
      <c r="C133" s="100">
        <v>44</v>
      </c>
      <c r="D133" s="97"/>
      <c r="E133" s="97">
        <f t="shared" si="16"/>
        <v>0</v>
      </c>
      <c r="F133" s="97">
        <f t="shared" si="17"/>
        <v>0</v>
      </c>
      <c r="G133" s="97">
        <f t="shared" si="18"/>
        <v>0</v>
      </c>
    </row>
    <row r="134" spans="3:7">
      <c r="C134" s="100">
        <v>45</v>
      </c>
      <c r="D134" s="97"/>
      <c r="E134" s="97">
        <f t="shared" si="16"/>
        <v>0</v>
      </c>
      <c r="F134" s="97">
        <f t="shared" si="17"/>
        <v>0</v>
      </c>
      <c r="G134" s="97">
        <f t="shared" si="18"/>
        <v>0</v>
      </c>
    </row>
    <row r="135" spans="3:7">
      <c r="C135" s="97"/>
      <c r="D135" s="97">
        <f>SUM(D90:D134)</f>
        <v>0</v>
      </c>
      <c r="E135" s="97">
        <f>SUM(E90:E134)</f>
        <v>0</v>
      </c>
      <c r="F135" s="97">
        <f>SUM(F90:F134)</f>
        <v>0</v>
      </c>
      <c r="G135" s="97">
        <f>SUM(D135:F135)</f>
        <v>0</v>
      </c>
    </row>
    <row r="138" spans="3:7">
      <c r="C138" s="103" t="s">
        <v>69</v>
      </c>
    </row>
    <row r="139" spans="3:7" ht="12.75">
      <c r="C139" s="104" t="s">
        <v>70</v>
      </c>
    </row>
  </sheetData>
  <sheetProtection algorithmName="SHA-512" hashValue="nMfcciYHfZTNMvhRwMWCT6EktOfsjl42FynjhjnJyFlMDev0PTYU57HCiWrofAu4d2BI1XDFikkqUtJXmzsE9A==" saltValue="0wslJHFXpRRwE6yne4Gfrw==" spinCount="100000" sheet="1" objects="1" scenarios="1"/>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2732C9B7C67544B918C3AC84BF2D92" ma:contentTypeVersion="13" ma:contentTypeDescription="Crée un document." ma:contentTypeScope="" ma:versionID="3377a44d5357aaea5420c39d44a34240">
  <xsd:schema xmlns:xsd="http://www.w3.org/2001/XMLSchema" xmlns:xs="http://www.w3.org/2001/XMLSchema" xmlns:p="http://schemas.microsoft.com/office/2006/metadata/properties" xmlns:ns3="ac217802-ad5e-451a-bc27-2c973f4b848e" xmlns:ns4="a9c9ba65-0ef1-44b3-8ee2-48738882e2b9" targetNamespace="http://schemas.microsoft.com/office/2006/metadata/properties" ma:root="true" ma:fieldsID="7178f8fef4b6a5278049f659bdb3fc85" ns3:_="" ns4:_="">
    <xsd:import namespace="ac217802-ad5e-451a-bc27-2c973f4b848e"/>
    <xsd:import namespace="a9c9ba65-0ef1-44b3-8ee2-48738882e2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17802-ad5e-451a-bc27-2c973f4b848e"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9ba65-0ef1-44b3-8ee2-48738882e2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33A7A4-5470-444C-847E-B61EC746EFA2}">
  <ds:schemaRefs>
    <ds:schemaRef ds:uri="http://schemas.microsoft.com/sharepoint/v3/contenttype/forms"/>
  </ds:schemaRefs>
</ds:datastoreItem>
</file>

<file path=customXml/itemProps2.xml><?xml version="1.0" encoding="utf-8"?>
<ds:datastoreItem xmlns:ds="http://schemas.openxmlformats.org/officeDocument/2006/customXml" ds:itemID="{D9B93DB9-CA07-4D7F-A486-546A056B4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17802-ad5e-451a-bc27-2c973f4b848e"/>
    <ds:schemaRef ds:uri="a9c9ba65-0ef1-44b3-8ee2-48738882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1A2F6-4BE8-4AC0-8D96-0C05475150B2}">
  <ds:schemaRefs>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2006/documentManagement/types"/>
    <ds:schemaRef ds:uri="ac217802-ad5e-451a-bc27-2c973f4b848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Home</vt:lpstr>
      <vt:lpstr>1</vt:lpstr>
      <vt:lpstr>____lp2</vt:lpstr>
      <vt:lpstr>___lp2</vt:lpstr>
      <vt:lpstr>gt</vt:lpstr>
      <vt:lpstr>'1'!Print_Area</vt:lpstr>
      <vt:lpstr>Home!Print_Area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Joeri VAN DEN BOSCH</dc:creator>
  <cp:keywords/>
  <dc:description/>
  <cp:lastModifiedBy>Martine COREMANS</cp:lastModifiedBy>
  <cp:lastPrinted>2020-08-14T12:36:25Z</cp:lastPrinted>
  <dcterms:created xsi:type="dcterms:W3CDTF">2003-04-17T15:33:21Z</dcterms:created>
  <dcterms:modified xsi:type="dcterms:W3CDTF">2020-09-28T14:09:55Z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0x0101005A2732C9B7C67544B918C3AC84BF2D92</vt:lpwstr>
  </property>
</Properties>
</file>